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mc:AlternateContent xmlns:mc="http://schemas.openxmlformats.org/markup-compatibility/2006">
    <mc:Choice Requires="x15">
      <x15ac:absPath xmlns:x15ac="http://schemas.microsoft.com/office/spreadsheetml/2010/11/ac" url="D:\Nam 2024\Bao cao\"/>
    </mc:Choice>
  </mc:AlternateContent>
  <xr:revisionPtr revIDLastSave="0" documentId="8_{124471D1-ADB8-49B0-B352-CBF0CE0A805A}" xr6:coauthVersionLast="47" xr6:coauthVersionMax="47" xr10:uidLastSave="{00000000-0000-0000-0000-000000000000}"/>
  <bookViews>
    <workbookView xWindow="-120" yWindow="-120" windowWidth="29040" windowHeight="15720" tabRatio="568" xr2:uid="{00000000-000D-0000-FFFF-FFFF00000000}"/>
  </bookViews>
  <sheets>
    <sheet name="Bia" sheetId="1" r:id="rId1"/>
    <sheet name="Bieu 1" sheetId="20" r:id="rId2"/>
    <sheet name="Bieu 2" sheetId="23" r:id="rId3"/>
    <sheet name="Bieu 3" sheetId="21" r:id="rId4"/>
    <sheet name="Bieu 4" sheetId="27" r:id="rId5"/>
    <sheet name="Bieu 5" sheetId="25" r:id="rId6"/>
    <sheet name="Bieu 6" sheetId="24" r:id="rId7"/>
    <sheet name="MB16" sheetId="13" state="hidden" r:id="rId8"/>
  </sheets>
  <externalReferences>
    <externalReference r:id="rId9"/>
  </externalReferences>
  <definedNames>
    <definedName name="\0">#REF!</definedName>
    <definedName name="\z">#REF!</definedName>
    <definedName name="______________________h1" hidden="1">{"'TDTGT (theo Dphuong)'!$A$4:$F$75"}</definedName>
    <definedName name="_____________________h1" hidden="1">{"'TDTGT (theo Dphuong)'!$A$4:$F$75"}</definedName>
    <definedName name="____________________h1" hidden="1">{"'TDTGT (theo Dphuong)'!$A$4:$F$75"}</definedName>
    <definedName name="___________________h1" hidden="1">{"'TDTGT (theo Dphuong)'!$A$4:$F$75"}</definedName>
    <definedName name="__________________h1" hidden="1">{"'TDTGT (theo Dphuong)'!$A$4:$F$75"}</definedName>
    <definedName name="_________________h1" hidden="1">{"'TDTGT (theo Dphuong)'!$A$4:$F$75"}</definedName>
    <definedName name="________________h1" hidden="1">{"'TDTGT (theo Dphuong)'!$A$4:$F$75"}</definedName>
    <definedName name="_______________h1" hidden="1">{"'TDTGT (theo Dphuong)'!$A$4:$F$75"}</definedName>
    <definedName name="______________h1" hidden="1">{"'TDTGT (theo Dphuong)'!$A$4:$F$75"}</definedName>
    <definedName name="_____________h1" hidden="1">{"'TDTGT (theo Dphuong)'!$A$4:$F$75"}</definedName>
    <definedName name="____________h1" hidden="1">{"'TDTGT (theo Dphuong)'!$A$4:$F$75"}</definedName>
    <definedName name="___________h1" hidden="1">{"'TDTGT (theo Dphuong)'!$A$4:$F$75"}</definedName>
    <definedName name="__________h1" hidden="1">{"'TDTGT (theo Dphuong)'!$A$4:$F$75"}</definedName>
    <definedName name="_________h1" hidden="1">{"'TDTGT (theo Dphuong)'!$A$4:$F$75"}</definedName>
    <definedName name="________h1" hidden="1">{"'TDTGT (theo Dphuong)'!$A$4:$F$75"}</definedName>
    <definedName name="_______h1" hidden="1">{"'TDTGT (theo Dphuong)'!$A$4:$F$75"}</definedName>
    <definedName name="______B5">#REF!</definedName>
    <definedName name="______h1" hidden="1">{"'TDTGT (theo Dphuong)'!$A$4:$F$75"}</definedName>
    <definedName name="______h2" hidden="1">{"'TDTGT (theo Dphuong)'!$A$4:$F$75"}</definedName>
    <definedName name="_____B5">#REF!</definedName>
    <definedName name="_____h1" hidden="1">{"'TDTGT (theo Dphuong)'!$A$4:$F$75"}</definedName>
    <definedName name="_____h2" hidden="1">{"'TDTGT (theo Dphuong)'!$A$4:$F$75"}</definedName>
    <definedName name="____B5">#REF!</definedName>
    <definedName name="____h1" hidden="1">{"'TDTGT (theo Dphuong)'!$A$4:$F$75"}</definedName>
    <definedName name="____h2" hidden="1">{"'TDTGT (theo Dphuong)'!$A$4:$F$75"}</definedName>
    <definedName name="___B5">#REF!</definedName>
    <definedName name="___h1" hidden="1">{"'TDTGT (theo Dphuong)'!$A$4:$F$75"}</definedName>
    <definedName name="___h2" hidden="1">{"'TDTGT (theo Dphuong)'!$A$4:$F$75"}</definedName>
    <definedName name="__B5">#REF!</definedName>
    <definedName name="__bcc102">#REF!</definedName>
    <definedName name="__cao1">#REF!</definedName>
    <definedName name="__cao2">#REF!</definedName>
    <definedName name="__cao3">#REF!</definedName>
    <definedName name="__cao4">#REF!</definedName>
    <definedName name="__cao5">#REF!</definedName>
    <definedName name="__cao6">#REF!</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h1" hidden="1">{"'TDTGT (theo Dphuong)'!$A$4:$F$75"}</definedName>
    <definedName name="__h2" hidden="1">{"'TDTGT (theo Dphuong)'!$A$4:$F$75"}</definedName>
    <definedName name="__hsT2">#REF!</definedName>
    <definedName name="__lap1">#REF!</definedName>
    <definedName name="__lap2">#REF!</definedName>
    <definedName name="__ma11">#REF!</definedName>
    <definedName name="__NET2">#REF!</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slg1">#REF!</definedName>
    <definedName name="__slg2">#REF!</definedName>
    <definedName name="__slg3">#REF!</definedName>
    <definedName name="__slg4">#REF!</definedName>
    <definedName name="__slg5">#REF!</definedName>
    <definedName name="__slg6">#REF!</definedName>
    <definedName name="__sln11">#REF!</definedName>
    <definedName name="__slx11">#REF!</definedName>
    <definedName name="__TG1">#REF!</definedName>
    <definedName name="__TG2">#REF!</definedName>
    <definedName name="__thu1">#REF!</definedName>
    <definedName name="__ttn11">#REF!</definedName>
    <definedName name="__ttx11">#REF!</definedName>
    <definedName name="__TVL1">#REF!</definedName>
    <definedName name="_1">#REF!</definedName>
    <definedName name="_1000A01">#REF!</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#REF!</definedName>
    <definedName name="_2BLA100">#REF!</definedName>
    <definedName name="_2DAL201">#REF!</definedName>
    <definedName name="_3BLXMD">#REF!</definedName>
    <definedName name="_3TU0609">#REF!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B5" hidden="1">{#N/A,#N/A,FALSE,"Chung"}</definedName>
    <definedName name="_bcc102">#REF!</definedName>
    <definedName name="_Builtin155">#REF!</definedName>
    <definedName name="_cao1">#REF!</definedName>
    <definedName name="_cao2">#REF!</definedName>
    <definedName name="_cao3">#REF!</definedName>
    <definedName name="_cao4">#REF!</definedName>
    <definedName name="_cao5">#REF!</definedName>
    <definedName name="_cao6">#REF!</definedName>
    <definedName name="_CON1">#REF!</definedName>
    <definedName name="_CON2">#REF!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Fill">#REF!</definedName>
    <definedName name="_xlnm._FilterDatabase">#REF!</definedName>
    <definedName name="_h1" hidden="1">{"'TDTGT (theo Dphuong)'!$A$4:$F$75"}</definedName>
    <definedName name="_h2" hidden="1">{"'TDTGT (theo Dphuong)'!$A$4:$F$75"}</definedName>
    <definedName name="_hsT2">#REF!</definedName>
    <definedName name="_Key1">#REF!</definedName>
    <definedName name="_Key2">#REF!</definedName>
    <definedName name="_lap1">#REF!</definedName>
    <definedName name="_lap2">#REF!</definedName>
    <definedName name="_ma11">#REF!</definedName>
    <definedName name="_NET2">#REF!</definedName>
    <definedName name="_Order1" hidden="1">255</definedName>
    <definedName name="_Order2" hidden="1">255</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QL10">#REF!</definedName>
    <definedName name="_slg1">#REF!</definedName>
    <definedName name="_slg2">#REF!</definedName>
    <definedName name="_slg3">#REF!</definedName>
    <definedName name="_slg4">#REF!</definedName>
    <definedName name="_slg5">#REF!</definedName>
    <definedName name="_slg6">#REF!</definedName>
    <definedName name="_sln11">#REF!</definedName>
    <definedName name="_slx11">#REF!</definedName>
    <definedName name="_Sort">#REF!</definedName>
    <definedName name="_TG1">#REF!</definedName>
    <definedName name="_TG2">#REF!</definedName>
    <definedName name="_thu1">#REF!</definedName>
    <definedName name="_ttn11">#REF!</definedName>
    <definedName name="_ttx11">#REF!</definedName>
    <definedName name="_TVL1">#REF!</definedName>
    <definedName name="A">#REF!</definedName>
    <definedName name="A01_">#REF!</definedName>
    <definedName name="A01AC">#REF!</definedName>
    <definedName name="A01CAT">#REF!</definedName>
    <definedName name="A01CODE">#REF!</definedName>
    <definedName name="A01DATA">#REF!</definedName>
    <definedName name="A01MI">#REF!</definedName>
    <definedName name="A01TO">#REF!</definedName>
    <definedName name="AA">#REF!</definedName>
    <definedName name="AAA">#REF!</definedName>
    <definedName name="abc" hidden="1">{"'TDTGT (theo Dphuong)'!$A$4:$F$75"}</definedName>
    <definedName name="AccessDatabase" hidden="1">"C:\add-ins\socaia.mdb"</definedName>
    <definedName name="adsf">#REF!</definedName>
    <definedName name="All_Item">#REF!</definedName>
    <definedName name="ALPIN">#REF!</definedName>
    <definedName name="ALPJYOU">#REF!</definedName>
    <definedName name="ALPTOI">#REF!</definedName>
    <definedName name="anhpaa">#REF!</definedName>
    <definedName name="anpha">#REF!</definedName>
    <definedName name="b">#REF!</definedName>
    <definedName name="B5new" hidden="1">{"'TDTGT (theo Dphuong)'!$A$4:$F$75"}</definedName>
    <definedName name="BaiChay">#REF!</definedName>
    <definedName name="bangchamcong">#REF!</definedName>
    <definedName name="bangchu">#REF!</definedName>
    <definedName name="BB">#REF!</definedName>
    <definedName name="bcc_T10">#REF!</definedName>
    <definedName name="bcc_T121">#REF!</definedName>
    <definedName name="bccT1">#REF!</definedName>
    <definedName name="bccT112">#REF!</definedName>
    <definedName name="bccT122">#REF!</definedName>
    <definedName name="bccT2">#REF!</definedName>
    <definedName name="BCCT3">#REF!</definedName>
    <definedName name="bcct4">#REF!</definedName>
    <definedName name="bccT5">#REF!</definedName>
    <definedName name="bccT6">#REF!</definedName>
    <definedName name="BCDKH">#REF!</definedName>
    <definedName name="BCDSCKC">#REF!</definedName>
    <definedName name="BCDSCKN">#REF!</definedName>
    <definedName name="BCDSDNC">#REF!</definedName>
    <definedName name="BCDSDNN">#REF!</definedName>
    <definedName name="bcdsps">#REF!</definedName>
    <definedName name="bcx">#REF!</definedName>
    <definedName name="bengam">#REF!</definedName>
    <definedName name="benuoc">#REF!</definedName>
    <definedName name="beta">#REF!</definedName>
    <definedName name="BOI">#REF!</definedName>
    <definedName name="BOQ">#REF!</definedName>
    <definedName name="BRICK">#REF!</definedName>
    <definedName name="BS">#REF!</definedName>
    <definedName name="BT">#REF!</definedName>
    <definedName name="bv">#REF!</definedName>
    <definedName name="BVCISUMMARY">#REF!</definedName>
    <definedName name="CA">#REF!</definedName>
    <definedName name="cao">#REF!</definedName>
    <definedName name="cap">#REF!</definedName>
    <definedName name="cap0.7">#REF!</definedName>
    <definedName name="Category_All">#REF!</definedName>
    <definedName name="CATIN">#REF!</definedName>
    <definedName name="CATJYOU">#REF!</definedName>
    <definedName name="CATREC">#REF!</definedName>
    <definedName name="CATSYU">#REF!</definedName>
    <definedName name="Caùp_ñoàng_traàn_75mm2">#REF!</definedName>
    <definedName name="CauQL1GD2">#REF!</definedName>
    <definedName name="CauQL1GD3">#REF!</definedName>
    <definedName name="cfk">#REF!</definedName>
    <definedName name="chi.tieu">#REF!</definedName>
    <definedName name="chitieu">#REF!</definedName>
    <definedName name="chung">66</definedName>
    <definedName name="CL">#REF!</definedName>
    <definedName name="Co">#REF!</definedName>
    <definedName name="Co_dau_ky">#REF!</definedName>
    <definedName name="COAT">#REF!</definedName>
    <definedName name="coc">#REF!</definedName>
    <definedName name="cocbtct">#REF!</definedName>
    <definedName name="cocot">#REF!</definedName>
    <definedName name="cocott">#REF!</definedName>
    <definedName name="COMMON">#REF!</definedName>
    <definedName name="comong">#REF!</definedName>
    <definedName name="CON_EQP_COS">#REF!</definedName>
    <definedName name="CON_EQP_COST">#REF!</definedName>
    <definedName name="concrete">#REF!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ST_EQ">#REF!</definedName>
    <definedName name="cottron">#REF!</definedName>
    <definedName name="cotvuong">#REF!</definedName>
    <definedName name="COVER">#REF!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#REF!</definedName>
    <definedName name="CTA">#REF!</definedName>
    <definedName name="ctdn9697">#REF!</definedName>
    <definedName name="CTGS">#REF!</definedName>
    <definedName name="cua">#REF!</definedName>
    <definedName name="CURRENCY">#REF!</definedName>
    <definedName name="cv" hidden="1">{"'TDTGT (theo Dphuong)'!$A$4:$F$75"}</definedName>
    <definedName name="cx">#REF!</definedName>
    <definedName name="d">#REF!</definedName>
    <definedName name="D_7101A_B">#REF!</definedName>
    <definedName name="dam">78000</definedName>
    <definedName name="danducsan">#REF!</definedName>
    <definedName name="data">#REF!</definedName>
    <definedName name="DATA_DATA2_List">#REF!</definedName>
    <definedName name="_xlnm.Database">#REF!</definedName>
    <definedName name="DATATKDT">#REF!</definedName>
    <definedName name="dd">#REF!</definedName>
    <definedName name="dđ" hidden="1">{"'Sheet1'!$L$16"}</definedName>
    <definedName name="DDAY">#REF!</definedName>
    <definedName name="den_bu">#REF!</definedName>
    <definedName name="df">#REF!</definedName>
    <definedName name="dg">#REF!</definedName>
    <definedName name="DGVUA">#REF!</definedName>
    <definedName name="DGXDTT">#REF!</definedName>
    <definedName name="dien">#REF!</definedName>
    <definedName name="dientichck">#REF!</definedName>
    <definedName name="DIRECT_COST_ACC">#REF!</definedName>
    <definedName name="DM">#REF!</definedName>
    <definedName name="dmvt">#REF!</definedName>
    <definedName name="dmvt11">#REF!</definedName>
    <definedName name="dn" hidden="1">{"'TDTGT (theo Dphuong)'!$A$4:$F$75"}</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ument_array">{"Thuxm2.xls","Sheet1"}</definedName>
    <definedName name="DOOR1_H">#REF!</definedName>
    <definedName name="DOOR1_W">#REF!</definedName>
    <definedName name="DOOR2_H">#REF!</definedName>
    <definedName name="DOOR2_W">#REF!</definedName>
    <definedName name="DOOR3_H">#REF!</definedName>
    <definedName name="DOOR3_N">#REF!</definedName>
    <definedName name="DOOR3_W">#REF!</definedName>
    <definedName name="DSTD_Clear">#REF!</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e.">#REF!</definedName>
    <definedName name="EARTH">#REF!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Q">#REF!</definedName>
    <definedName name="_xlnm.Extract">#REF!</definedName>
    <definedName name="f">#REF!</definedName>
    <definedName name="FAC">#REF!</definedName>
    <definedName name="FACTOR">#REF!</definedName>
    <definedName name="ffddg">#REF!</definedName>
    <definedName name="FINISH">#REF!</definedName>
    <definedName name="FP">#REF!</definedName>
    <definedName name="gcm">#REF!</definedName>
    <definedName name="gia_tien_BTN">#REF!</definedName>
    <definedName name="GIAVT">#REF!</definedName>
    <definedName name="GM">#REF!</definedName>
    <definedName name="GNC">#REF!</definedName>
    <definedName name="GTNT1">#REF!</definedName>
    <definedName name="GTNT2">#REF!</definedName>
    <definedName name="GVT">#REF!</definedName>
    <definedName name="h" hidden="1">{"'Sheet1'!$L$16"}</definedName>
    <definedName name="hab">#REF!</definedName>
    <definedName name="habac">#REF!</definedName>
    <definedName name="Habac1">#REF!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DGTT">#REF!</definedName>
    <definedName name="hhg">#REF!</definedName>
    <definedName name="HM">#REF!</definedName>
    <definedName name="Hmong">#REF!</definedName>
    <definedName name="hoa_luu">#REF!</definedName>
    <definedName name="hoc">55000</definedName>
    <definedName name="HOME_MANP">#REF!</definedName>
    <definedName name="HOMEOFFICE_COST">#REF!</definedName>
    <definedName name="HOSO_TCTK_2005">#REF!</definedName>
    <definedName name="HS">#REF!</definedName>
    <definedName name="hs_HS">#REF!</definedName>
    <definedName name="hsnv">#REF!</definedName>
    <definedName name="ht" hidden="1">{"'TDTGT (theo Dphuong)'!$A$4:$F$75"}</definedName>
    <definedName name="HTML" hidden="1">{"'TDTGT (theo Dphuong)'!$A$4:$F$75"}</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tk">#REF!</definedName>
    <definedName name="huy" hidden="1">{"'Sheet1'!$L$16"}</definedName>
    <definedName name="HVLDP">#REF!</definedName>
    <definedName name="i" hidden="1">{#N/A,#N/A,FALSE,"Chung"}</definedName>
    <definedName name="IDLAB_COST">#REF!</definedName>
    <definedName name="IN_SITU">#REF!</definedName>
    <definedName name="IND_LAB">#REF!</definedName>
    <definedName name="INDMANP">#REF!</definedName>
    <definedName name="IO">#REF!</definedName>
    <definedName name="K">#REF!</definedName>
    <definedName name="khac">2</definedName>
    <definedName name="khee">#REF!</definedName>
    <definedName name="kiem">#REF!</definedName>
    <definedName name="kjh" hidden="1">{#N/A,#N/A,FALSE,"Chung"}</definedName>
    <definedName name="kjhjfhdjkfndfndf">#REF!</definedName>
    <definedName name="KLVL">#REF!</definedName>
    <definedName name="KLVL1">#REF!</definedName>
    <definedName name="KLVLV">#REF!</definedName>
    <definedName name="KVC">#REF!</definedName>
    <definedName name="L">#REF!</definedName>
    <definedName name="lanhto">#REF!</definedName>
    <definedName name="LM">#REF!</definedName>
    <definedName name="LUI">#REF!</definedName>
    <definedName name="lVC">#REF!</definedName>
    <definedName name="m" hidden="1">{"'TDTGT (theo Dphuong)'!$A$4:$F$75"}</definedName>
    <definedName name="Macro2">#REF!</definedName>
    <definedName name="MAHANGXK">#REF!</definedName>
    <definedName name="MAJ_CON_EQP">#REF!</definedName>
    <definedName name="MAT">#REF!</definedName>
    <definedName name="MAVL">#REF!</definedName>
    <definedName name="MAVLV">#REF!</definedName>
    <definedName name="MAVT">#REF!</definedName>
    <definedName name="mc">#REF!</definedName>
    <definedName name="MF">#REF!</definedName>
    <definedName name="MG_A">#REF!</definedName>
    <definedName name="mhh">#REF!</definedName>
    <definedName name="mnh">#REF!</definedName>
    <definedName name="Mong">#REF!</definedName>
    <definedName name="mongbang">#REF!</definedName>
    <definedName name="mongdon">#REF!</definedName>
    <definedName name="MRday">#REF!</definedName>
    <definedName name="mvt">#REF!</definedName>
    <definedName name="n">#REF!</definedName>
    <definedName name="nc">#REF!</definedName>
    <definedName name="NCcap0.7">#REF!</definedName>
    <definedName name="NCcap1">#REF!</definedName>
    <definedName name="nct_DL">#REF!</definedName>
    <definedName name="nctleft_DL">#REF!</definedName>
    <definedName name="NET">#REF!</definedName>
    <definedName name="NET_1">#REF!</definedName>
    <definedName name="NET_ANA">#REF!</definedName>
    <definedName name="NET_ANA_1">#REF!</definedName>
    <definedName name="NET_ANA_2">#REF!</definedName>
    <definedName name="nhan">#REF!</definedName>
    <definedName name="Nhan_xet_cua_dai">"Picture 1"</definedName>
    <definedName name="No">#REF!</definedName>
    <definedName name="No_dau_ky">#REF!</definedName>
    <definedName name="nuoc">#REF!</definedName>
    <definedName name="oanh">#REF!</definedName>
    <definedName name="OFF">#REF!</definedName>
    <definedName name="ổi">#REF!</definedName>
    <definedName name="P">#REF!</definedName>
    <definedName name="PA">#REF!</definedName>
    <definedName name="panen">#REF!</definedName>
    <definedName name="PAYMENT">#REF!</definedName>
    <definedName name="PEJM">#REF!</definedName>
    <definedName name="PF">#REF!</definedName>
    <definedName name="PH">#REF!</definedName>
    <definedName name="PILE">#REF!</definedName>
    <definedName name="PILE_LENG">#REF!</definedName>
    <definedName name="PILE_TYPE">#REF!</definedName>
    <definedName name="PM">#REF!</definedName>
    <definedName name="PRICE">#REF!</definedName>
    <definedName name="PRICE1">#REF!</definedName>
    <definedName name="_xlnm.Print_Area" localSheetId="3">'Bieu 3'!$A$1:$I$50</definedName>
    <definedName name="_xlnm.Print_Area" localSheetId="4">'Bieu 4'!$A$1:$I$285</definedName>
    <definedName name="_xlnm.Print_Area" localSheetId="6">'Bieu 6'!$A$1:$I$194</definedName>
    <definedName name="_xlnm.Print_Area">#REF!</definedName>
    <definedName name="PRINT_AREA_MI">#REF!</definedName>
    <definedName name="_xlnm.Print_Titles" localSheetId="1">'Bieu 1'!$5:$6</definedName>
    <definedName name="_xlnm.Print_Titles" localSheetId="2">'Bieu 2'!$5:$6</definedName>
    <definedName name="_xlnm.Print_Titles" localSheetId="3">'Bieu 3'!$5:$6</definedName>
    <definedName name="_xlnm.Print_Titles" localSheetId="4">'Bieu 4'!$5:$6</definedName>
    <definedName name="_xlnm.Print_Titles" localSheetId="5">'Bieu 5'!$5:$6</definedName>
    <definedName name="_xlnm.Print_Titles" localSheetId="6">'Bieu 6'!$5:$6</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POSAL">#REF!</definedName>
    <definedName name="pt">#REF!</definedName>
    <definedName name="PtichDTL">#REF!</definedName>
    <definedName name="ptr">#REF!</definedName>
    <definedName name="ptvt">#REF!</definedName>
    <definedName name="PTVT_B">#REF!</definedName>
    <definedName name="QL18CLBC">#REF!</definedName>
    <definedName name="QL18conlai">#REF!</definedName>
    <definedName name="qưeqwrqw" hidden="1">{#N/A,#N/A,FALSE,"Chung"}</definedName>
    <definedName name="_xlnm.Recorder">#REF!</definedName>
    <definedName name="RECOUT">#REF!</definedName>
    <definedName name="RETENTION">#REF!</definedName>
    <definedName name="RFnOTHER">#REF!</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RT">#REF!</definedName>
    <definedName name="san">#REF!</definedName>
    <definedName name="SB">#REF!</definedName>
    <definedName name="SCH">#REF!</definedName>
    <definedName name="Sheet1">#REF!</definedName>
    <definedName name="SIZE">#REF!</definedName>
    <definedName name="SL">#REF!</definedName>
    <definedName name="slg">#REF!</definedName>
    <definedName name="slh">#REF!</definedName>
    <definedName name="sln">#REF!</definedName>
    <definedName name="slx">#REF!</definedName>
    <definedName name="So_du_Co">#REF!</definedName>
    <definedName name="So_du_No">#REF!</definedName>
    <definedName name="So_TK">#REF!</definedName>
    <definedName name="SORT">#REF!</definedName>
    <definedName name="SORT_AREA">#REF!</definedName>
    <definedName name="SP">#REF!</definedName>
    <definedName name="SPEC">#REF!</definedName>
    <definedName name="SPECSUMMARY">#REF!</definedName>
    <definedName name="Sprack">#REF!</definedName>
    <definedName name="sps">#REF!</definedName>
    <definedName name="sps_DL">#REF!</definedName>
    <definedName name="sss">#REF!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vn">#REF!</definedName>
    <definedName name="SUM">#REF!</definedName>
    <definedName name="SUMMARY">#REF!</definedName>
    <definedName name="Super_Str">#REF!</definedName>
    <definedName name="T">#REF!</definedName>
    <definedName name="TANK">#REF!</definedName>
    <definedName name="TaxTV">10%</definedName>
    <definedName name="TaxXL">5%</definedName>
    <definedName name="TBA">#REF!</definedName>
    <definedName name="td">#REF!</definedName>
    <definedName name="tenck">#REF!</definedName>
    <definedName name="test">#REF!</definedName>
    <definedName name="th_bl">#REF!</definedName>
    <definedName name="thang">#REF!</definedName>
    <definedName name="thanh" hidden="1">{"'TDTGT (theo Dphuong)'!$A$4:$F$75"}</definedName>
    <definedName name="thanhtien">#REF!</definedName>
    <definedName name="thepban">#REF!</definedName>
    <definedName name="thetichck">#REF!</definedName>
    <definedName name="THI">#REF!</definedName>
    <definedName name="THK">#REF!</definedName>
    <definedName name="thtich1">#REF!</definedName>
    <definedName name="thtich2">#REF!</definedName>
    <definedName name="thtich3">#REF!</definedName>
    <definedName name="thtich4">#REF!</definedName>
    <definedName name="thtich5">#REF!</definedName>
    <definedName name="thtich6">#REF!</definedName>
    <definedName name="thue">6</definedName>
    <definedName name="THUEMA">#REF!</definedName>
    <definedName name="Tien">#REF!</definedName>
    <definedName name="TITAN">#REF!</definedName>
    <definedName name="tkc">#REF!</definedName>
    <definedName name="tkc_DL">#REF!</definedName>
    <definedName name="tkco">#REF!</definedName>
    <definedName name="TKM" hidden="1">{"'TDTGT (theo Dphuong)'!$A$4:$F$75"}</definedName>
    <definedName name="tkn">#REF!</definedName>
    <definedName name="tkn_DL">#REF!</definedName>
    <definedName name="tkno">#REF!</definedName>
    <definedName name="Tnghiep" hidden="1">{"'TDTGT (theo Dphuong)'!$A$4:$F$75"}</definedName>
    <definedName name="TONG_DL">#REF!</definedName>
    <definedName name="tongbt">#REF!</definedName>
    <definedName name="tongcong">#REF!</definedName>
    <definedName name="tongdientich">#REF!</definedName>
    <definedName name="Tonghop">#REF!</definedName>
    <definedName name="tongthep">#REF!</definedName>
    <definedName name="tongthetich">#REF!</definedName>
    <definedName name="TOTAL">#REF!</definedName>
    <definedName name="TPLRP">#REF!</definedName>
    <definedName name="TPVT">#REF!</definedName>
    <definedName name="TR">#REF!</definedName>
    <definedName name="Tra_don_gia_KS">#REF!</definedName>
    <definedName name="TRADE2">#REF!</definedName>
    <definedName name="TRISO">#REF!</definedName>
    <definedName name="TT_chung">#REF!</definedName>
    <definedName name="ttbt">#REF!</definedName>
    <definedName name="ttn">#REF!</definedName>
    <definedName name="ttt">#REF!</definedName>
    <definedName name="ttx">#REF!</definedName>
    <definedName name="TXLM">#REF!</definedName>
    <definedName name="TXNB">#REF!</definedName>
    <definedName name="ty_le_BTN">#REF!</definedName>
    <definedName name="UP">#REF!</definedName>
    <definedName name="usd">15000</definedName>
    <definedName name="v">#REF!</definedName>
    <definedName name="VARIINST">#REF!</definedName>
    <definedName name="VARIPURC">#REF!</definedName>
    <definedName name="vat">5</definedName>
    <definedName name="Vat_tu">#REF!</definedName>
    <definedName name="VatTuTungHangMuc">#REF!</definedName>
    <definedName name="VC">#REF!</definedName>
    <definedName name="vccot">#REF!</definedName>
    <definedName name="vctb">#REF!</definedName>
    <definedName name="vfff">#REF!</definedName>
    <definedName name="Vlcap0.7">#REF!</definedName>
    <definedName name="VLcap1">#REF!</definedName>
    <definedName name="VLDP">#REF!</definedName>
    <definedName name="VT">#REF!</definedName>
    <definedName name="VTu">#REF!</definedName>
    <definedName name="VTVUA">#REF!</definedName>
    <definedName name="vv" hidden="1">{"'TDTGT (theo Dphuong)'!$A$4:$F$75"}</definedName>
    <definedName name="W">#REF!</definedName>
    <definedName name="wrn.chi._.tiÆt." localSheetId="7">#REF!</definedName>
    <definedName name="wrn.chi._.tiÆt.">#REF!</definedName>
    <definedName name="wrn.thu." hidden="1">{#N/A,#N/A,FALSE,"Chung"}</definedName>
    <definedName name="X">#REF!</definedName>
    <definedName name="xd">#REF!</definedName>
    <definedName name="xl">#REF!</definedName>
    <definedName name="xlc">#REF!</definedName>
    <definedName name="xlk">#REF!</definedName>
    <definedName name="ZYX">#REF!</definedName>
    <definedName name="ZZZ">#REF!</definedName>
  </definedNames>
  <calcPr calcId="191029" iterateDelta="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23" l="1"/>
  <c r="F8" i="23"/>
  <c r="F10" i="23"/>
  <c r="F267" i="27" l="1"/>
  <c r="G267" i="27" s="1"/>
  <c r="G21" i="24" l="1"/>
  <c r="F21" i="24"/>
  <c r="D21" i="24"/>
  <c r="D70" i="24" l="1"/>
  <c r="F228" i="27" l="1"/>
  <c r="G228" i="27" s="1"/>
  <c r="D228" i="27"/>
  <c r="F218" i="27"/>
  <c r="G218" i="27" s="1"/>
  <c r="D218" i="27"/>
  <c r="G8" i="23" l="1"/>
  <c r="I29" i="23"/>
  <c r="I34" i="23"/>
  <c r="I28" i="23"/>
  <c r="F36" i="23"/>
  <c r="F37" i="23"/>
  <c r="I37" i="23" s="1"/>
  <c r="I58" i="24"/>
  <c r="G44" i="23"/>
  <c r="F44" i="23"/>
  <c r="F14" i="24"/>
  <c r="F28" i="20" s="1"/>
  <c r="H163" i="24"/>
  <c r="I163" i="24"/>
  <c r="E98" i="24"/>
  <c r="F98" i="24"/>
  <c r="H98" i="24" s="1"/>
  <c r="D98" i="24"/>
  <c r="I138" i="24"/>
  <c r="H138" i="24"/>
  <c r="I137" i="24"/>
  <c r="H137" i="24"/>
  <c r="I136" i="24"/>
  <c r="H136" i="24"/>
  <c r="I135" i="24"/>
  <c r="H135" i="24"/>
  <c r="H130" i="24"/>
  <c r="I130" i="24"/>
  <c r="H131" i="24"/>
  <c r="I131" i="24"/>
  <c r="H132" i="24"/>
  <c r="I132" i="24"/>
  <c r="I129" i="24"/>
  <c r="H129" i="24"/>
  <c r="I147" i="24"/>
  <c r="H153" i="24"/>
  <c r="I153" i="24"/>
  <c r="H258" i="27"/>
  <c r="I258" i="27"/>
  <c r="H259" i="27"/>
  <c r="I259" i="27"/>
  <c r="H260" i="27"/>
  <c r="I260" i="27"/>
  <c r="H261" i="27"/>
  <c r="I261" i="27"/>
  <c r="H262" i="27"/>
  <c r="I262" i="27"/>
  <c r="H263" i="27"/>
  <c r="I263" i="27"/>
  <c r="H272" i="27"/>
  <c r="I272" i="27"/>
  <c r="H273" i="27"/>
  <c r="I273" i="27"/>
  <c r="H274" i="27"/>
  <c r="I274" i="27"/>
  <c r="H275" i="27"/>
  <c r="I275" i="27"/>
  <c r="H276" i="27"/>
  <c r="I276" i="27"/>
  <c r="H277" i="27"/>
  <c r="I277" i="27"/>
  <c r="H278" i="27"/>
  <c r="I278" i="27"/>
  <c r="H279" i="27"/>
  <c r="I279" i="27"/>
  <c r="H280" i="27"/>
  <c r="I280" i="27"/>
  <c r="H282" i="27"/>
  <c r="I282" i="27"/>
  <c r="H284" i="27"/>
  <c r="I284" i="27"/>
  <c r="H285" i="27"/>
  <c r="I285" i="27"/>
  <c r="E270" i="27"/>
  <c r="F270" i="27"/>
  <c r="G270" i="27"/>
  <c r="D270" i="27"/>
  <c r="C272" i="27"/>
  <c r="I269" i="27"/>
  <c r="H269" i="27"/>
  <c r="I268" i="27"/>
  <c r="H268" i="27"/>
  <c r="I267" i="27"/>
  <c r="H267" i="27"/>
  <c r="I266" i="27"/>
  <c r="H266" i="27"/>
  <c r="I265" i="27"/>
  <c r="H265" i="27"/>
  <c r="C260" i="27"/>
  <c r="F13" i="25"/>
  <c r="H13" i="25" s="1"/>
  <c r="F9" i="25"/>
  <c r="G35" i="23"/>
  <c r="G31" i="23" s="1"/>
  <c r="I31" i="23" s="1"/>
  <c r="F35" i="23"/>
  <c r="I35" i="23" s="1"/>
  <c r="F33" i="23"/>
  <c r="F32" i="23" s="1"/>
  <c r="I32" i="23" s="1"/>
  <c r="G30" i="23"/>
  <c r="F30" i="23"/>
  <c r="F23" i="23"/>
  <c r="H23" i="23" s="1"/>
  <c r="G9" i="24"/>
  <c r="I9" i="24" s="1"/>
  <c r="F9" i="24"/>
  <c r="H45" i="24"/>
  <c r="I45" i="24"/>
  <c r="H46" i="24"/>
  <c r="I46" i="24"/>
  <c r="G9" i="20"/>
  <c r="F9" i="20"/>
  <c r="F12" i="25"/>
  <c r="I12" i="25" s="1"/>
  <c r="F11" i="25"/>
  <c r="F145" i="24"/>
  <c r="G145" i="24"/>
  <c r="I145" i="24" s="1"/>
  <c r="F149" i="24"/>
  <c r="H149" i="24" s="1"/>
  <c r="G149" i="24"/>
  <c r="E24" i="20"/>
  <c r="F24" i="20"/>
  <c r="D24" i="20"/>
  <c r="G23" i="20"/>
  <c r="D23" i="20"/>
  <c r="H109" i="24"/>
  <c r="H108" i="24"/>
  <c r="H107" i="24"/>
  <c r="H106" i="24"/>
  <c r="H105" i="24"/>
  <c r="H104" i="24"/>
  <c r="H103" i="24"/>
  <c r="H102" i="24"/>
  <c r="H101" i="24"/>
  <c r="H100" i="24"/>
  <c r="H99" i="24"/>
  <c r="I97" i="24"/>
  <c r="H97" i="24"/>
  <c r="I96" i="24"/>
  <c r="H96" i="24"/>
  <c r="I95" i="24"/>
  <c r="H95" i="24"/>
  <c r="I94" i="24"/>
  <c r="H94" i="24"/>
  <c r="I93" i="24"/>
  <c r="H93" i="24"/>
  <c r="I92" i="24"/>
  <c r="H92" i="24"/>
  <c r="I91" i="24"/>
  <c r="H91" i="24"/>
  <c r="I90" i="24"/>
  <c r="H90" i="24"/>
  <c r="H88" i="24"/>
  <c r="H87" i="24"/>
  <c r="H86" i="24"/>
  <c r="H85" i="24"/>
  <c r="H84" i="24"/>
  <c r="H83" i="24"/>
  <c r="F143" i="24"/>
  <c r="F142" i="24"/>
  <c r="F141" i="24"/>
  <c r="F140" i="24"/>
  <c r="F139" i="24"/>
  <c r="F134" i="24"/>
  <c r="I134" i="24" s="1"/>
  <c r="E134" i="24"/>
  <c r="D134" i="24"/>
  <c r="H134" i="24" s="1"/>
  <c r="G133" i="24"/>
  <c r="G24" i="20" s="1"/>
  <c r="F128" i="24"/>
  <c r="F127" i="24" s="1"/>
  <c r="F23" i="20" s="1"/>
  <c r="E128" i="24"/>
  <c r="E127" i="24"/>
  <c r="E23" i="20" s="1"/>
  <c r="D128" i="24"/>
  <c r="H128" i="24" s="1"/>
  <c r="G109" i="24"/>
  <c r="I109" i="24" s="1"/>
  <c r="G108" i="24"/>
  <c r="I108" i="24" s="1"/>
  <c r="G107" i="24"/>
  <c r="I107" i="24" s="1"/>
  <c r="G106" i="24"/>
  <c r="I106" i="24" s="1"/>
  <c r="G105" i="24"/>
  <c r="I105" i="24"/>
  <c r="G104" i="24"/>
  <c r="I104" i="24" s="1"/>
  <c r="G103" i="24"/>
  <c r="I103" i="24" s="1"/>
  <c r="G102" i="24"/>
  <c r="I102" i="24" s="1"/>
  <c r="G101" i="24"/>
  <c r="I101" i="24" s="1"/>
  <c r="G100" i="24"/>
  <c r="I100" i="24" s="1"/>
  <c r="G99" i="24"/>
  <c r="I99" i="24" s="1"/>
  <c r="C90" i="24"/>
  <c r="C91" i="24" s="1"/>
  <c r="C92" i="24" s="1"/>
  <c r="C93" i="24" s="1"/>
  <c r="C94" i="24" s="1"/>
  <c r="C95" i="24" s="1"/>
  <c r="C96" i="24" s="1"/>
  <c r="G89" i="24"/>
  <c r="F89" i="24"/>
  <c r="E89" i="24"/>
  <c r="D89" i="24"/>
  <c r="G88" i="24"/>
  <c r="I88" i="24" s="1"/>
  <c r="G87" i="24"/>
  <c r="I87" i="24" s="1"/>
  <c r="G86" i="24"/>
  <c r="I86" i="24" s="1"/>
  <c r="G85" i="24"/>
  <c r="I85" i="24" s="1"/>
  <c r="G84" i="24"/>
  <c r="I84" i="24" s="1"/>
  <c r="G83" i="24"/>
  <c r="I83" i="24" s="1"/>
  <c r="F82" i="24"/>
  <c r="E82" i="24"/>
  <c r="D82" i="24"/>
  <c r="E51" i="24"/>
  <c r="E21" i="20" s="1"/>
  <c r="F51" i="24"/>
  <c r="H51" i="24" s="1"/>
  <c r="G51" i="24"/>
  <c r="G21" i="20" s="1"/>
  <c r="D51" i="24"/>
  <c r="E11" i="25"/>
  <c r="E17" i="25" s="1"/>
  <c r="E8" i="25"/>
  <c r="E7" i="25" s="1"/>
  <c r="E16" i="20" s="1"/>
  <c r="E12" i="25"/>
  <c r="E172" i="24"/>
  <c r="F172" i="24"/>
  <c r="G172" i="24"/>
  <c r="D172" i="24"/>
  <c r="E188" i="24"/>
  <c r="E36" i="20" s="1"/>
  <c r="F188" i="24"/>
  <c r="F36" i="20" s="1"/>
  <c r="G188" i="24"/>
  <c r="G36" i="20" s="1"/>
  <c r="D188" i="24"/>
  <c r="D36" i="20" s="1"/>
  <c r="I186" i="27"/>
  <c r="H186" i="27"/>
  <c r="I182" i="27"/>
  <c r="H182" i="27"/>
  <c r="I181" i="27"/>
  <c r="H181" i="27"/>
  <c r="G180" i="27"/>
  <c r="F180" i="27"/>
  <c r="E180" i="27"/>
  <c r="D180" i="27"/>
  <c r="H180" i="27" s="1"/>
  <c r="I179" i="27"/>
  <c r="H179" i="27"/>
  <c r="I178" i="27"/>
  <c r="H178" i="27"/>
  <c r="I177" i="27"/>
  <c r="H177" i="27"/>
  <c r="I176" i="27"/>
  <c r="H176" i="27"/>
  <c r="I175" i="27"/>
  <c r="H175" i="27"/>
  <c r="I172" i="27"/>
  <c r="H172" i="27"/>
  <c r="I171" i="27"/>
  <c r="H171" i="27"/>
  <c r="I170" i="27"/>
  <c r="H170" i="27"/>
  <c r="I169" i="27"/>
  <c r="H169" i="27"/>
  <c r="I168" i="27"/>
  <c r="H168" i="27"/>
  <c r="I167" i="27"/>
  <c r="H167" i="27"/>
  <c r="I166" i="27"/>
  <c r="H166" i="27"/>
  <c r="G164" i="27"/>
  <c r="F164" i="27"/>
  <c r="E164" i="27"/>
  <c r="D164" i="27"/>
  <c r="H164" i="27" s="1"/>
  <c r="I162" i="27"/>
  <c r="H162" i="27"/>
  <c r="I161" i="27"/>
  <c r="H161" i="27"/>
  <c r="I160" i="27"/>
  <c r="H160" i="27"/>
  <c r="I159" i="27"/>
  <c r="H159" i="27"/>
  <c r="I158" i="27"/>
  <c r="H158" i="27"/>
  <c r="I157" i="27"/>
  <c r="H157" i="27"/>
  <c r="I156" i="27"/>
  <c r="H156" i="27"/>
  <c r="I155" i="27"/>
  <c r="H155" i="27"/>
  <c r="G154" i="27"/>
  <c r="F154" i="27"/>
  <c r="E154" i="27"/>
  <c r="D154" i="27"/>
  <c r="I152" i="27"/>
  <c r="H152" i="27"/>
  <c r="I151" i="27"/>
  <c r="H151" i="27"/>
  <c r="I150" i="27"/>
  <c r="H150" i="27"/>
  <c r="I149" i="27"/>
  <c r="H149" i="27"/>
  <c r="I148" i="27"/>
  <c r="H148" i="27"/>
  <c r="I147" i="27"/>
  <c r="H147" i="27"/>
  <c r="I146" i="27"/>
  <c r="H146" i="27"/>
  <c r="I145" i="27"/>
  <c r="H145" i="27"/>
  <c r="I144" i="27"/>
  <c r="H144" i="27"/>
  <c r="I143" i="27"/>
  <c r="H143" i="27"/>
  <c r="I142" i="27"/>
  <c r="H142" i="27"/>
  <c r="I141" i="27"/>
  <c r="H141" i="27"/>
  <c r="H139" i="27"/>
  <c r="G139" i="27"/>
  <c r="I139" i="27"/>
  <c r="I138" i="27"/>
  <c r="H138" i="27"/>
  <c r="I137" i="27"/>
  <c r="H137" i="27"/>
  <c r="I135" i="27"/>
  <c r="H135" i="27"/>
  <c r="I134" i="27"/>
  <c r="H134" i="27"/>
  <c r="I133" i="27"/>
  <c r="H133" i="27"/>
  <c r="H131" i="27"/>
  <c r="G131" i="27"/>
  <c r="I131" i="27" s="1"/>
  <c r="I130" i="27"/>
  <c r="H130" i="27"/>
  <c r="I129" i="27"/>
  <c r="H129" i="27"/>
  <c r="I126" i="27"/>
  <c r="H126" i="27"/>
  <c r="I125" i="27"/>
  <c r="D125" i="27"/>
  <c r="H125" i="27"/>
  <c r="I124" i="27"/>
  <c r="H124" i="27"/>
  <c r="H121" i="27"/>
  <c r="G121" i="27"/>
  <c r="I121" i="27" s="1"/>
  <c r="I120" i="27"/>
  <c r="D120" i="27"/>
  <c r="H120" i="27" s="1"/>
  <c r="I119" i="27"/>
  <c r="H119" i="27"/>
  <c r="I118" i="27"/>
  <c r="H118" i="27"/>
  <c r="H115" i="27"/>
  <c r="G115" i="27"/>
  <c r="I115" i="27" s="1"/>
  <c r="I114" i="27"/>
  <c r="H114" i="27"/>
  <c r="I113" i="27"/>
  <c r="H113" i="27"/>
  <c r="I111" i="27"/>
  <c r="H111" i="27"/>
  <c r="I110" i="27"/>
  <c r="H110" i="27"/>
  <c r="I109" i="27"/>
  <c r="H109" i="27"/>
  <c r="H105" i="27"/>
  <c r="G105" i="27"/>
  <c r="I105" i="27" s="1"/>
  <c r="I104" i="27"/>
  <c r="H104" i="27"/>
  <c r="I103" i="27"/>
  <c r="H103" i="27"/>
  <c r="I102" i="27"/>
  <c r="H102" i="27"/>
  <c r="I100" i="27"/>
  <c r="H100" i="27"/>
  <c r="G99" i="27"/>
  <c r="I99" i="27" s="1"/>
  <c r="F99" i="27"/>
  <c r="H99" i="27" s="1"/>
  <c r="I98" i="27"/>
  <c r="H98" i="27"/>
  <c r="I97" i="27"/>
  <c r="H97" i="27"/>
  <c r="I95" i="27"/>
  <c r="H95" i="27"/>
  <c r="H94" i="27"/>
  <c r="G94" i="27"/>
  <c r="I94" i="27"/>
  <c r="I93" i="27"/>
  <c r="H93" i="27"/>
  <c r="I92" i="27"/>
  <c r="H92" i="27"/>
  <c r="I90" i="27"/>
  <c r="H90" i="27"/>
  <c r="I89" i="27"/>
  <c r="H89" i="27"/>
  <c r="I88" i="27"/>
  <c r="H88" i="27"/>
  <c r="I86" i="27"/>
  <c r="H86" i="27"/>
  <c r="I85" i="27"/>
  <c r="H85" i="27"/>
  <c r="I84" i="27"/>
  <c r="H84" i="27"/>
  <c r="I83" i="27"/>
  <c r="H83" i="27"/>
  <c r="I81" i="27"/>
  <c r="H81" i="27"/>
  <c r="I80" i="27"/>
  <c r="H80" i="27"/>
  <c r="I79" i="27"/>
  <c r="H79" i="27"/>
  <c r="I77" i="27"/>
  <c r="H77" i="27"/>
  <c r="H76" i="27"/>
  <c r="G76" i="27"/>
  <c r="I76" i="27" s="1"/>
  <c r="I75" i="27"/>
  <c r="H75" i="27"/>
  <c r="I74" i="27"/>
  <c r="H74" i="27"/>
  <c r="I72" i="27"/>
  <c r="H72" i="27"/>
  <c r="I71" i="27"/>
  <c r="H71" i="27"/>
  <c r="I70" i="27"/>
  <c r="H70" i="27"/>
  <c r="I68" i="27"/>
  <c r="H68" i="27"/>
  <c r="I67" i="27"/>
  <c r="H67" i="27"/>
  <c r="I66" i="27"/>
  <c r="H66" i="27"/>
  <c r="I64" i="27"/>
  <c r="H64" i="27"/>
  <c r="I63" i="27"/>
  <c r="H63" i="27"/>
  <c r="I62" i="27"/>
  <c r="H62" i="27"/>
  <c r="I59" i="27"/>
  <c r="H59" i="27"/>
  <c r="F58" i="27"/>
  <c r="I58" i="27" s="1"/>
  <c r="I57" i="27"/>
  <c r="H57" i="27"/>
  <c r="I56" i="27"/>
  <c r="H56" i="27"/>
  <c r="H53" i="27"/>
  <c r="G53" i="27"/>
  <c r="I53" i="27"/>
  <c r="I52" i="27"/>
  <c r="H52" i="27"/>
  <c r="I51" i="27"/>
  <c r="H51" i="27"/>
  <c r="H48" i="27"/>
  <c r="G48" i="27"/>
  <c r="I48" i="27"/>
  <c r="I47" i="27"/>
  <c r="H47" i="27"/>
  <c r="I46" i="27"/>
  <c r="H46" i="27"/>
  <c r="I44" i="27"/>
  <c r="H44" i="27"/>
  <c r="I43" i="27"/>
  <c r="H43" i="27"/>
  <c r="I42" i="27"/>
  <c r="H42" i="27"/>
  <c r="I40" i="27"/>
  <c r="H40" i="27"/>
  <c r="I39" i="27"/>
  <c r="H39" i="27"/>
  <c r="I38" i="27"/>
  <c r="H38" i="27"/>
  <c r="F36" i="27"/>
  <c r="I36" i="27" s="1"/>
  <c r="E36" i="27"/>
  <c r="D36" i="27"/>
  <c r="G35" i="27"/>
  <c r="F35" i="27"/>
  <c r="H35" i="27" s="1"/>
  <c r="E35" i="27"/>
  <c r="D35" i="27"/>
  <c r="I154" i="27"/>
  <c r="I180" i="27"/>
  <c r="H154" i="27"/>
  <c r="G36" i="27"/>
  <c r="I228" i="27"/>
  <c r="G227" i="27"/>
  <c r="I227" i="27" s="1"/>
  <c r="G226" i="27"/>
  <c r="G196" i="27" s="1"/>
  <c r="I196" i="27" s="1"/>
  <c r="G217" i="27"/>
  <c r="I217" i="27" s="1"/>
  <c r="G216" i="27"/>
  <c r="G192" i="27" s="1"/>
  <c r="G10" i="23"/>
  <c r="G18" i="23" s="1"/>
  <c r="H10" i="23"/>
  <c r="E30" i="20"/>
  <c r="F30" i="20"/>
  <c r="G30" i="20"/>
  <c r="D30" i="20"/>
  <c r="F34" i="20"/>
  <c r="G34" i="20"/>
  <c r="H150" i="24"/>
  <c r="I150" i="24"/>
  <c r="H151" i="24"/>
  <c r="I151" i="24"/>
  <c r="H152" i="24"/>
  <c r="I152" i="24"/>
  <c r="H154" i="24"/>
  <c r="I148" i="24"/>
  <c r="H148" i="24"/>
  <c r="I146" i="24"/>
  <c r="H146" i="24"/>
  <c r="H244" i="27"/>
  <c r="I244" i="27"/>
  <c r="I243" i="27"/>
  <c r="E239" i="27"/>
  <c r="G51" i="23"/>
  <c r="G52" i="23"/>
  <c r="F52" i="23"/>
  <c r="F51" i="23"/>
  <c r="H238" i="27"/>
  <c r="G238" i="27"/>
  <c r="I238" i="27" s="1"/>
  <c r="E238" i="27"/>
  <c r="H239" i="27"/>
  <c r="H240" i="27"/>
  <c r="F241" i="27"/>
  <c r="H241" i="27" s="1"/>
  <c r="I245" i="27"/>
  <c r="I246" i="27"/>
  <c r="H247" i="27"/>
  <c r="H237" i="27"/>
  <c r="I237" i="27"/>
  <c r="I239" i="27"/>
  <c r="H242" i="27"/>
  <c r="I242" i="27"/>
  <c r="H245" i="27"/>
  <c r="I236" i="27"/>
  <c r="H236" i="27"/>
  <c r="I235" i="27"/>
  <c r="H243" i="27"/>
  <c r="I240" i="27"/>
  <c r="I247" i="27"/>
  <c r="H246" i="27"/>
  <c r="H28" i="23"/>
  <c r="I26" i="23"/>
  <c r="H26" i="23"/>
  <c r="F202" i="27"/>
  <c r="F18" i="27"/>
  <c r="F17" i="27"/>
  <c r="G165" i="24"/>
  <c r="F165" i="24"/>
  <c r="H158" i="24"/>
  <c r="I158" i="24"/>
  <c r="H159" i="24"/>
  <c r="I159" i="24"/>
  <c r="H160" i="24"/>
  <c r="I160" i="24"/>
  <c r="H161" i="24"/>
  <c r="I161" i="24"/>
  <c r="H162" i="24"/>
  <c r="I162" i="24"/>
  <c r="I157" i="24"/>
  <c r="H157" i="24"/>
  <c r="F156" i="24"/>
  <c r="G156" i="24"/>
  <c r="E20" i="20"/>
  <c r="F20" i="20"/>
  <c r="G20" i="20"/>
  <c r="D20" i="20"/>
  <c r="F21" i="20"/>
  <c r="E35" i="20"/>
  <c r="F35" i="20"/>
  <c r="G35" i="20"/>
  <c r="D35" i="20"/>
  <c r="E34" i="20"/>
  <c r="D34" i="20"/>
  <c r="E33" i="20"/>
  <c r="F33" i="20"/>
  <c r="G33" i="20"/>
  <c r="D33" i="20"/>
  <c r="E32" i="20"/>
  <c r="F32" i="20"/>
  <c r="G32" i="20"/>
  <c r="D32" i="20"/>
  <c r="E31" i="20"/>
  <c r="F31" i="20"/>
  <c r="G31" i="20"/>
  <c r="D31" i="20"/>
  <c r="G43" i="21"/>
  <c r="G44" i="21"/>
  <c r="G45" i="21"/>
  <c r="F43" i="21"/>
  <c r="F44" i="21"/>
  <c r="F45" i="21"/>
  <c r="E43" i="21"/>
  <c r="E44" i="21"/>
  <c r="E45" i="21"/>
  <c r="D43" i="21"/>
  <c r="D44" i="21"/>
  <c r="D45" i="21"/>
  <c r="G24" i="21"/>
  <c r="G25" i="21"/>
  <c r="G26" i="21"/>
  <c r="F24" i="21"/>
  <c r="F25" i="21"/>
  <c r="F26" i="21"/>
  <c r="E24" i="21"/>
  <c r="E25" i="21"/>
  <c r="E26" i="21"/>
  <c r="D26" i="21"/>
  <c r="D24" i="21"/>
  <c r="D25" i="21"/>
  <c r="G28" i="21"/>
  <c r="G13" i="24"/>
  <c r="D9" i="24"/>
  <c r="H9" i="24" s="1"/>
  <c r="F13" i="24"/>
  <c r="G14" i="24"/>
  <c r="G28" i="20" s="1"/>
  <c r="H59" i="24"/>
  <c r="I59" i="24"/>
  <c r="H60" i="24"/>
  <c r="I60" i="24"/>
  <c r="H57" i="24"/>
  <c r="I57" i="24"/>
  <c r="H56" i="24"/>
  <c r="I56" i="24"/>
  <c r="H53" i="24"/>
  <c r="I53" i="24"/>
  <c r="H54" i="24"/>
  <c r="I54" i="24"/>
  <c r="H55" i="24"/>
  <c r="I55" i="24"/>
  <c r="H41" i="23"/>
  <c r="H42" i="23"/>
  <c r="H43" i="23"/>
  <c r="H40" i="23"/>
  <c r="I14" i="21"/>
  <c r="H14" i="21"/>
  <c r="I13" i="21"/>
  <c r="H13" i="21"/>
  <c r="I12" i="21"/>
  <c r="H12" i="21"/>
  <c r="I11" i="21"/>
  <c r="H11" i="21"/>
  <c r="I10" i="21"/>
  <c r="H10" i="21"/>
  <c r="I9" i="21"/>
  <c r="H9" i="21"/>
  <c r="F206" i="27"/>
  <c r="D206" i="27"/>
  <c r="D197" i="27" s="1"/>
  <c r="H44" i="23"/>
  <c r="H38" i="23"/>
  <c r="E22" i="20"/>
  <c r="F22" i="20"/>
  <c r="G22" i="20"/>
  <c r="D22" i="20"/>
  <c r="I38" i="23"/>
  <c r="I44" i="23"/>
  <c r="G23" i="23"/>
  <c r="D10" i="23"/>
  <c r="D9" i="23"/>
  <c r="H9" i="23" s="1"/>
  <c r="D8" i="23"/>
  <c r="D23" i="23"/>
  <c r="D18" i="23"/>
  <c r="I191" i="24"/>
  <c r="H191" i="24"/>
  <c r="I190" i="24"/>
  <c r="H190" i="24"/>
  <c r="F25" i="20"/>
  <c r="G25" i="20"/>
  <c r="D27" i="20"/>
  <c r="E27" i="20"/>
  <c r="F27" i="20"/>
  <c r="G27" i="20"/>
  <c r="E26" i="20"/>
  <c r="F26" i="20"/>
  <c r="G26" i="20"/>
  <c r="D26" i="20"/>
  <c r="F36" i="24"/>
  <c r="G36" i="24" s="1"/>
  <c r="H24" i="25"/>
  <c r="I24" i="25"/>
  <c r="H25" i="25"/>
  <c r="I25" i="25"/>
  <c r="I22" i="25"/>
  <c r="H22" i="25"/>
  <c r="I21" i="25"/>
  <c r="H21" i="25"/>
  <c r="I11" i="25"/>
  <c r="H11" i="25"/>
  <c r="I10" i="25"/>
  <c r="H10" i="25"/>
  <c r="I252" i="27"/>
  <c r="H252" i="27"/>
  <c r="H254" i="27"/>
  <c r="I254" i="27"/>
  <c r="H255" i="27"/>
  <c r="I255" i="27"/>
  <c r="I251" i="27"/>
  <c r="H251" i="27"/>
  <c r="I250" i="27"/>
  <c r="H250" i="27"/>
  <c r="H232" i="27"/>
  <c r="I232" i="27"/>
  <c r="H233" i="27"/>
  <c r="I233" i="27"/>
  <c r="I223" i="27"/>
  <c r="H223" i="27"/>
  <c r="I222" i="27"/>
  <c r="H222" i="27"/>
  <c r="I220" i="27"/>
  <c r="H220" i="27"/>
  <c r="I218" i="27"/>
  <c r="H218" i="27"/>
  <c r="H217" i="27"/>
  <c r="H216" i="27"/>
  <c r="H227" i="27"/>
  <c r="H226" i="27"/>
  <c r="I207" i="27"/>
  <c r="H207" i="27"/>
  <c r="I205" i="27"/>
  <c r="H205" i="27"/>
  <c r="H204" i="27"/>
  <c r="I203" i="27"/>
  <c r="H203" i="27"/>
  <c r="I201" i="27"/>
  <c r="H201" i="27"/>
  <c r="H200" i="27"/>
  <c r="H51" i="23"/>
  <c r="H48" i="23"/>
  <c r="I48" i="23"/>
  <c r="H47" i="23"/>
  <c r="E19" i="20"/>
  <c r="F19" i="20"/>
  <c r="G19" i="20"/>
  <c r="D19" i="20"/>
  <c r="E18" i="20"/>
  <c r="F18" i="20"/>
  <c r="G18" i="20"/>
  <c r="D18" i="20"/>
  <c r="F14" i="20"/>
  <c r="I14" i="20" s="1"/>
  <c r="D14" i="20"/>
  <c r="E13" i="20"/>
  <c r="F13" i="20"/>
  <c r="D13" i="20"/>
  <c r="E12" i="20"/>
  <c r="D12" i="20"/>
  <c r="E11" i="20"/>
  <c r="F11" i="20"/>
  <c r="G11" i="20"/>
  <c r="D11" i="20"/>
  <c r="I30" i="27"/>
  <c r="H30" i="27"/>
  <c r="I29" i="27"/>
  <c r="H29" i="27"/>
  <c r="I28" i="27"/>
  <c r="H28" i="27"/>
  <c r="I27" i="27"/>
  <c r="H27" i="27"/>
  <c r="I26" i="27"/>
  <c r="H26" i="27"/>
  <c r="H20" i="27"/>
  <c r="I20" i="27"/>
  <c r="H21" i="27"/>
  <c r="I21" i="27"/>
  <c r="H22" i="27"/>
  <c r="I22" i="27"/>
  <c r="H23" i="27"/>
  <c r="I23" i="27"/>
  <c r="I19" i="27"/>
  <c r="H19" i="27"/>
  <c r="G253" i="27"/>
  <c r="I253" i="27" s="1"/>
  <c r="I230" i="27"/>
  <c r="H230" i="27"/>
  <c r="H228" i="27"/>
  <c r="F224" i="27"/>
  <c r="F231" i="27" s="1"/>
  <c r="F214" i="27"/>
  <c r="F221" i="27" s="1"/>
  <c r="H221" i="27" s="1"/>
  <c r="F192" i="27"/>
  <c r="H192" i="27" s="1"/>
  <c r="F193" i="27"/>
  <c r="F194" i="27"/>
  <c r="G194" i="27"/>
  <c r="I194" i="27" s="1"/>
  <c r="F196" i="27"/>
  <c r="F198" i="27"/>
  <c r="F25" i="27"/>
  <c r="H25" i="27" s="1"/>
  <c r="G25" i="27"/>
  <c r="I25" i="27" s="1"/>
  <c r="G18" i="27"/>
  <c r="F11" i="27"/>
  <c r="G11" i="27"/>
  <c r="I11" i="27" s="1"/>
  <c r="F15" i="27"/>
  <c r="G15" i="27"/>
  <c r="E253" i="27"/>
  <c r="D253" i="27"/>
  <c r="H253" i="27" s="1"/>
  <c r="E251" i="27"/>
  <c r="E15" i="27" s="1"/>
  <c r="E250" i="27"/>
  <c r="E11" i="27"/>
  <c r="E224" i="27"/>
  <c r="E231" i="27" s="1"/>
  <c r="D224" i="27"/>
  <c r="D231" i="27" s="1"/>
  <c r="E214" i="27"/>
  <c r="E221" i="27" s="1"/>
  <c r="D214" i="27"/>
  <c r="D221" i="27" s="1"/>
  <c r="E204" i="27"/>
  <c r="D202" i="27"/>
  <c r="D193" i="27" s="1"/>
  <c r="E200" i="27"/>
  <c r="E198" i="27"/>
  <c r="D198" i="27"/>
  <c r="E197" i="27"/>
  <c r="E196" i="27"/>
  <c r="D196" i="27"/>
  <c r="E195" i="27"/>
  <c r="E14" i="27" s="1"/>
  <c r="E194" i="27"/>
  <c r="D194" i="27"/>
  <c r="H194" i="27" s="1"/>
  <c r="E193" i="27"/>
  <c r="E192" i="27"/>
  <c r="E191" i="27" s="1"/>
  <c r="E10" i="27" s="1"/>
  <c r="D192" i="27"/>
  <c r="E25" i="27"/>
  <c r="E24" i="27" s="1"/>
  <c r="E13" i="27" s="1"/>
  <c r="D25" i="27"/>
  <c r="D24" i="27"/>
  <c r="D13" i="27" s="1"/>
  <c r="E18" i="27"/>
  <c r="E17" i="27" s="1"/>
  <c r="E9" i="27" s="1"/>
  <c r="D18" i="27"/>
  <c r="D15" i="27"/>
  <c r="D11" i="27"/>
  <c r="C253" i="27"/>
  <c r="B13" i="27"/>
  <c r="I44" i="24"/>
  <c r="H44" i="24"/>
  <c r="I43" i="24"/>
  <c r="H43" i="24"/>
  <c r="H40" i="24"/>
  <c r="I40" i="24"/>
  <c r="I39" i="24"/>
  <c r="H39" i="24"/>
  <c r="I37" i="24"/>
  <c r="H37" i="24"/>
  <c r="I31" i="24"/>
  <c r="H31" i="24"/>
  <c r="I30" i="24"/>
  <c r="H30" i="24"/>
  <c r="I29" i="24"/>
  <c r="H29" i="24"/>
  <c r="H22" i="24"/>
  <c r="I22" i="24"/>
  <c r="H23" i="24"/>
  <c r="I23" i="24"/>
  <c r="H24" i="24"/>
  <c r="I24" i="24"/>
  <c r="I20" i="24"/>
  <c r="H20" i="24"/>
  <c r="G25" i="24"/>
  <c r="F25" i="24"/>
  <c r="F70" i="24"/>
  <c r="I18" i="24"/>
  <c r="H18" i="24"/>
  <c r="H10" i="24"/>
  <c r="H11" i="24"/>
  <c r="H12" i="24"/>
  <c r="H8" i="24"/>
  <c r="I12" i="24"/>
  <c r="I11" i="24"/>
  <c r="I10" i="24"/>
  <c r="I8" i="24"/>
  <c r="E168" i="24"/>
  <c r="E165" i="24"/>
  <c r="E25" i="20" s="1"/>
  <c r="D165" i="24"/>
  <c r="D25" i="20" s="1"/>
  <c r="D156" i="24"/>
  <c r="H156" i="24" s="1"/>
  <c r="E149" i="24"/>
  <c r="E145" i="24"/>
  <c r="H145" i="24"/>
  <c r="E21" i="24"/>
  <c r="E70" i="24" s="1"/>
  <c r="E14" i="24"/>
  <c r="E28" i="20" s="1"/>
  <c r="D14" i="24"/>
  <c r="D28" i="20" s="1"/>
  <c r="D13" i="24"/>
  <c r="E10" i="24"/>
  <c r="E9" i="24" s="1"/>
  <c r="E13" i="24"/>
  <c r="G8" i="25"/>
  <c r="G15" i="20" s="1"/>
  <c r="D8" i="25"/>
  <c r="D17" i="25" s="1"/>
  <c r="D19" i="25"/>
  <c r="C22" i="25"/>
  <c r="C25" i="25" s="1"/>
  <c r="C15" i="25"/>
  <c r="C16" i="25" s="1"/>
  <c r="C17" i="25" s="1"/>
  <c r="C18" i="25" s="1"/>
  <c r="C19" i="25" s="1"/>
  <c r="C9" i="25"/>
  <c r="C10" i="25" s="1"/>
  <c r="C11" i="25" s="1"/>
  <c r="C12" i="25" s="1"/>
  <c r="C13" i="25" s="1"/>
  <c r="C156" i="24"/>
  <c r="C153" i="24"/>
  <c r="C154" i="24" s="1"/>
  <c r="C150" i="24"/>
  <c r="C69" i="24"/>
  <c r="C53" i="24"/>
  <c r="G15" i="25"/>
  <c r="D21" i="20"/>
  <c r="D15" i="25"/>
  <c r="D15" i="20"/>
  <c r="D17" i="27"/>
  <c r="D9" i="27" s="1"/>
  <c r="D26" i="24"/>
  <c r="H18" i="27"/>
  <c r="G17" i="27"/>
  <c r="G9" i="27" s="1"/>
  <c r="F24" i="27"/>
  <c r="F13" i="27" s="1"/>
  <c r="H13" i="27" s="1"/>
  <c r="D27" i="24"/>
  <c r="D28" i="24"/>
  <c r="G16" i="25"/>
  <c r="D16" i="25"/>
  <c r="E18" i="25"/>
  <c r="F49" i="23"/>
  <c r="I47" i="23"/>
  <c r="G13" i="20"/>
  <c r="G49" i="23"/>
  <c r="H11" i="23"/>
  <c r="I11" i="23"/>
  <c r="H12" i="23"/>
  <c r="I12" i="23"/>
  <c r="H13" i="23"/>
  <c r="I13" i="23"/>
  <c r="H14" i="23"/>
  <c r="I14" i="23"/>
  <c r="H15" i="23"/>
  <c r="I15" i="23"/>
  <c r="H16" i="23"/>
  <c r="I16" i="23"/>
  <c r="H17" i="23"/>
  <c r="I17" i="23"/>
  <c r="H19" i="23"/>
  <c r="I19" i="23"/>
  <c r="H20" i="23"/>
  <c r="I20" i="23"/>
  <c r="H21" i="23"/>
  <c r="I21" i="23"/>
  <c r="H22" i="23"/>
  <c r="I22" i="23"/>
  <c r="H24" i="23"/>
  <c r="I24" i="23"/>
  <c r="E33" i="23"/>
  <c r="E32" i="23" s="1"/>
  <c r="E28" i="23"/>
  <c r="E44" i="23" s="1"/>
  <c r="E22" i="23"/>
  <c r="E18" i="23"/>
  <c r="E9" i="23"/>
  <c r="E8" i="23" s="1"/>
  <c r="C29" i="23"/>
  <c r="C25" i="23"/>
  <c r="C22" i="23"/>
  <c r="C21" i="23"/>
  <c r="I9" i="23"/>
  <c r="G14" i="20"/>
  <c r="E9" i="20"/>
  <c r="D9" i="20"/>
  <c r="E8" i="20"/>
  <c r="D8" i="20"/>
  <c r="H29" i="21"/>
  <c r="F36" i="21" s="1"/>
  <c r="K36" i="21" s="1"/>
  <c r="H30" i="21"/>
  <c r="F37" i="21" s="1"/>
  <c r="K37" i="21" s="1"/>
  <c r="H31" i="21"/>
  <c r="F38" i="21" s="1"/>
  <c r="K38" i="21" s="1"/>
  <c r="H32" i="21"/>
  <c r="F39" i="21" s="1"/>
  <c r="K39" i="21" s="1"/>
  <c r="H33" i="21"/>
  <c r="F40" i="21" s="1"/>
  <c r="K40" i="21" s="1"/>
  <c r="H34" i="21"/>
  <c r="F41" i="21"/>
  <c r="K41" i="21" s="1"/>
  <c r="I34" i="21"/>
  <c r="G41" i="21" s="1"/>
  <c r="L41" i="21" s="1"/>
  <c r="I33" i="21"/>
  <c r="G40" i="21" s="1"/>
  <c r="L40" i="21" s="1"/>
  <c r="I32" i="21"/>
  <c r="G39" i="21" s="1"/>
  <c r="L39" i="21" s="1"/>
  <c r="I31" i="21"/>
  <c r="G38" i="21" s="1"/>
  <c r="L38" i="21" s="1"/>
  <c r="I30" i="21"/>
  <c r="G37" i="21" s="1"/>
  <c r="L37" i="21" s="1"/>
  <c r="I29" i="21"/>
  <c r="G36" i="21" s="1"/>
  <c r="L36" i="21" s="1"/>
  <c r="F28" i="21"/>
  <c r="F8" i="21"/>
  <c r="F19" i="21" s="1"/>
  <c r="J19" i="21" s="1"/>
  <c r="G8" i="21"/>
  <c r="G7" i="25" s="1"/>
  <c r="G16" i="20" s="1"/>
  <c r="D8" i="21"/>
  <c r="D18" i="21" s="1"/>
  <c r="D28" i="21"/>
  <c r="D42" i="21" s="1"/>
  <c r="F17" i="21"/>
  <c r="D19" i="21"/>
  <c r="F20" i="21"/>
  <c r="F22" i="21"/>
  <c r="C38" i="21"/>
  <c r="C39" i="21"/>
  <c r="C29" i="21"/>
  <c r="C30" i="21" s="1"/>
  <c r="C19" i="21"/>
  <c r="C20" i="21" s="1"/>
  <c r="C9" i="21"/>
  <c r="C10" i="21" s="1"/>
  <c r="C33" i="20"/>
  <c r="C14" i="20"/>
  <c r="C46" i="13"/>
  <c r="C45" i="13"/>
  <c r="C9" i="13"/>
  <c r="C6" i="13"/>
  <c r="C31" i="13"/>
  <c r="F24" i="13"/>
  <c r="F23" i="13"/>
  <c r="E22" i="13"/>
  <c r="E21" i="13"/>
  <c r="E9" i="13" s="1"/>
  <c r="I9" i="13"/>
  <c r="I6" i="13"/>
  <c r="H9" i="13"/>
  <c r="G9" i="13"/>
  <c r="D9" i="13"/>
  <c r="D6" i="13" s="1"/>
  <c r="I7" i="13"/>
  <c r="H7" i="13"/>
  <c r="H6" i="13"/>
  <c r="G7" i="13"/>
  <c r="G6" i="13" s="1"/>
  <c r="F7" i="13"/>
  <c r="E7" i="13"/>
  <c r="D7" i="13"/>
  <c r="C7" i="13"/>
  <c r="F9" i="13"/>
  <c r="F6" i="13"/>
  <c r="F45" i="23" l="1"/>
  <c r="I8" i="23"/>
  <c r="H270" i="27"/>
  <c r="I270" i="27"/>
  <c r="I30" i="23"/>
  <c r="E6" i="13"/>
  <c r="E16" i="25"/>
  <c r="G19" i="25"/>
  <c r="G18" i="25"/>
  <c r="G17" i="25"/>
  <c r="G14" i="25" s="1"/>
  <c r="H196" i="27"/>
  <c r="I226" i="27"/>
  <c r="H12" i="25"/>
  <c r="H17" i="27"/>
  <c r="H58" i="27"/>
  <c r="I35" i="27"/>
  <c r="C24" i="25"/>
  <c r="E19" i="25"/>
  <c r="E15" i="25"/>
  <c r="E14" i="25" s="1"/>
  <c r="D18" i="25"/>
  <c r="D14" i="25" s="1"/>
  <c r="H231" i="27"/>
  <c r="H13" i="20"/>
  <c r="I51" i="24"/>
  <c r="I51" i="23"/>
  <c r="I192" i="27"/>
  <c r="I164" i="27"/>
  <c r="G19" i="21"/>
  <c r="E8" i="27"/>
  <c r="F9" i="27"/>
  <c r="H9" i="27" s="1"/>
  <c r="I23" i="23"/>
  <c r="I52" i="23"/>
  <c r="F18" i="23"/>
  <c r="H18" i="23" s="1"/>
  <c r="F8" i="25"/>
  <c r="F16" i="25" s="1"/>
  <c r="I156" i="24"/>
  <c r="H82" i="24"/>
  <c r="I89" i="24"/>
  <c r="E42" i="21"/>
  <c r="H89" i="24"/>
  <c r="G82" i="24"/>
  <c r="I82" i="24" s="1"/>
  <c r="G98" i="24"/>
  <c r="I98" i="24" s="1"/>
  <c r="I149" i="24"/>
  <c r="E28" i="24"/>
  <c r="I128" i="24"/>
  <c r="E23" i="21"/>
  <c r="E26" i="24"/>
  <c r="E27" i="24"/>
  <c r="F15" i="20"/>
  <c r="I8" i="25"/>
  <c r="F17" i="25"/>
  <c r="H8" i="25"/>
  <c r="F7" i="25"/>
  <c r="F16" i="20" s="1"/>
  <c r="F18" i="25"/>
  <c r="I9" i="25"/>
  <c r="F15" i="25"/>
  <c r="E15" i="20"/>
  <c r="I13" i="25"/>
  <c r="H9" i="25"/>
  <c r="H224" i="27"/>
  <c r="H52" i="23"/>
  <c r="I241" i="27"/>
  <c r="G214" i="27"/>
  <c r="H24" i="27"/>
  <c r="E12" i="27"/>
  <c r="G24" i="27"/>
  <c r="H15" i="27"/>
  <c r="H36" i="27"/>
  <c r="H198" i="27"/>
  <c r="I216" i="27"/>
  <c r="F197" i="27"/>
  <c r="F195" i="27" s="1"/>
  <c r="F14" i="27" s="1"/>
  <c r="F12" i="27" s="1"/>
  <c r="G206" i="27"/>
  <c r="C13" i="21"/>
  <c r="C14" i="21" s="1"/>
  <c r="C11" i="21"/>
  <c r="C12" i="21" s="1"/>
  <c r="C31" i="21"/>
  <c r="C32" i="21" s="1"/>
  <c r="C33" i="21"/>
  <c r="C34" i="21" s="1"/>
  <c r="D45" i="23"/>
  <c r="F21" i="21"/>
  <c r="J8" i="21"/>
  <c r="E45" i="23"/>
  <c r="E14" i="20"/>
  <c r="I13" i="20"/>
  <c r="H14" i="20"/>
  <c r="H8" i="23"/>
  <c r="D25" i="24"/>
  <c r="F18" i="21"/>
  <c r="G42" i="21"/>
  <c r="F23" i="21"/>
  <c r="H21" i="24"/>
  <c r="I21" i="24"/>
  <c r="F42" i="21"/>
  <c r="I43" i="21"/>
  <c r="G47" i="21" s="1"/>
  <c r="I18" i="27"/>
  <c r="I9" i="27"/>
  <c r="I17" i="27"/>
  <c r="I44" i="21"/>
  <c r="G48" i="21" s="1"/>
  <c r="G70" i="24"/>
  <c r="I45" i="21"/>
  <c r="G49" i="21" s="1"/>
  <c r="H44" i="21"/>
  <c r="F48" i="21" s="1"/>
  <c r="H43" i="21"/>
  <c r="F47" i="21" s="1"/>
  <c r="I28" i="21"/>
  <c r="G35" i="21" s="1"/>
  <c r="I8" i="21"/>
  <c r="G18" i="21"/>
  <c r="G45" i="23"/>
  <c r="G22" i="21"/>
  <c r="G21" i="21"/>
  <c r="G23" i="21"/>
  <c r="G20" i="21"/>
  <c r="G17" i="21"/>
  <c r="D20" i="21"/>
  <c r="H8" i="21"/>
  <c r="D21" i="21"/>
  <c r="D22" i="21"/>
  <c r="D23" i="21"/>
  <c r="D17" i="21"/>
  <c r="D7" i="25"/>
  <c r="D16" i="20" s="1"/>
  <c r="G224" i="27"/>
  <c r="G231" i="27" s="1"/>
  <c r="G198" i="27"/>
  <c r="I198" i="27" s="1"/>
  <c r="I15" i="27"/>
  <c r="H206" i="27"/>
  <c r="D195" i="27"/>
  <c r="H202" i="27"/>
  <c r="F191" i="27"/>
  <c r="F10" i="27" s="1"/>
  <c r="F8" i="27" s="1"/>
  <c r="H214" i="27"/>
  <c r="G202" i="27"/>
  <c r="H193" i="27"/>
  <c r="D191" i="27"/>
  <c r="H11" i="27"/>
  <c r="H45" i="21"/>
  <c r="F49" i="21" s="1"/>
  <c r="H28" i="21"/>
  <c r="F35" i="21" s="1"/>
  <c r="I10" i="23"/>
  <c r="F19" i="25" l="1"/>
  <c r="D16" i="21"/>
  <c r="I18" i="23"/>
  <c r="F14" i="25"/>
  <c r="H15" i="20"/>
  <c r="I15" i="20"/>
  <c r="I24" i="27"/>
  <c r="G13" i="27"/>
  <c r="I13" i="27" s="1"/>
  <c r="H197" i="27"/>
  <c r="I214" i="27"/>
  <c r="G221" i="27"/>
  <c r="I221" i="27" s="1"/>
  <c r="F16" i="21"/>
  <c r="J18" i="21"/>
  <c r="G8" i="20"/>
  <c r="L35" i="21"/>
  <c r="F8" i="20"/>
  <c r="K35" i="21"/>
  <c r="I42" i="21"/>
  <c r="G46" i="21" s="1"/>
  <c r="G12" i="20" s="1"/>
  <c r="G16" i="21"/>
  <c r="H42" i="21"/>
  <c r="F46" i="21" s="1"/>
  <c r="F12" i="20" s="1"/>
  <c r="I231" i="27"/>
  <c r="I224" i="27"/>
  <c r="I206" i="27"/>
  <c r="G204" i="27"/>
  <c r="I204" i="27" s="1"/>
  <c r="G197" i="27"/>
  <c r="D14" i="27"/>
  <c r="H195" i="27"/>
  <c r="G193" i="27"/>
  <c r="I202" i="27"/>
  <c r="G200" i="27"/>
  <c r="I200" i="27" s="1"/>
  <c r="H191" i="27"/>
  <c r="D10" i="27"/>
  <c r="G195" i="27" l="1"/>
  <c r="I197" i="27"/>
  <c r="D12" i="27"/>
  <c r="H12" i="27" s="1"/>
  <c r="H14" i="27"/>
  <c r="I193" i="27"/>
  <c r="G191" i="27"/>
  <c r="H10" i="27"/>
  <c r="D8" i="27"/>
  <c r="H8" i="27" s="1"/>
  <c r="G14" i="27" l="1"/>
  <c r="I195" i="27"/>
  <c r="I191" i="27"/>
  <c r="G10" i="27"/>
  <c r="G12" i="27" l="1"/>
  <c r="I12" i="27" s="1"/>
  <c r="I14" i="27"/>
  <c r="I10" i="27"/>
  <c r="G8" i="27"/>
  <c r="I8"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10" authorId="0" shapeId="0" xr:uid="{0C305E63-40E6-4724-9A27-1C2F1F964B99}">
      <text>
        <r>
          <rPr>
            <b/>
            <sz val="9"/>
            <color indexed="81"/>
            <rFont val="Tahoma"/>
            <family val="2"/>
          </rPr>
          <t>Administrator:</t>
        </r>
        <r>
          <rPr>
            <sz val="9"/>
            <color indexed="81"/>
            <rFont val="Tahoma"/>
            <family val="2"/>
          </rPr>
          <t xml:space="preserve">
Bổ sung thêm dân số 7 phường 83.511 người của huyện Việt Yên theo Nghị quyết số 938/NQ-UBTVQH15 ngày 13/12/2023 của UBTVQH</t>
        </r>
      </text>
    </comment>
  </commentList>
</comments>
</file>

<file path=xl/sharedStrings.xml><?xml version="1.0" encoding="utf-8"?>
<sst xmlns="http://schemas.openxmlformats.org/spreadsheetml/2006/main" count="1662" uniqueCount="638">
  <si>
    <t>Biểu số 1</t>
  </si>
  <si>
    <t>STT</t>
  </si>
  <si>
    <t>A</t>
  </si>
  <si>
    <t>%</t>
  </si>
  <si>
    <t>Tỷ đồng</t>
  </si>
  <si>
    <t>- Nông nghiệp</t>
  </si>
  <si>
    <t>-</t>
  </si>
  <si>
    <t>- Lâm nghiệp</t>
  </si>
  <si>
    <t>- Thuỷ sản</t>
  </si>
  <si>
    <t>GRDP bình quân đầu người</t>
  </si>
  <si>
    <t>USD</t>
  </si>
  <si>
    <t>Trồng trọt</t>
  </si>
  <si>
    <t>a</t>
  </si>
  <si>
    <t>Ha</t>
  </si>
  <si>
    <t>Triệu đồng</t>
  </si>
  <si>
    <t>B</t>
  </si>
  <si>
    <t>Người</t>
  </si>
  <si>
    <t>b</t>
  </si>
  <si>
    <t>Tấn</t>
  </si>
  <si>
    <t xml:space="preserve">Chăn nuôi </t>
  </si>
  <si>
    <t>Thuỷ sản</t>
  </si>
  <si>
    <t xml:space="preserve">     + Diện tích chuyên canh</t>
  </si>
  <si>
    <t xml:space="preserve">     + Diện tích thâm canh</t>
  </si>
  <si>
    <t xml:space="preserve">    + Sản lượng nuôi trồng</t>
  </si>
  <si>
    <t xml:space="preserve">    + Sản lượng khai thác thủy sản tự nhiên  </t>
  </si>
  <si>
    <t>Lâm nghiệp</t>
  </si>
  <si>
    <t xml:space="preserve"> - Trồng rừng tập trung </t>
  </si>
  <si>
    <t>Phát triển nông thôn</t>
  </si>
  <si>
    <t>- Tỷ lệ dân số nông thôn được sử dụng nước HVS</t>
  </si>
  <si>
    <t>- Số tiêu chí nông thôn mới bình quân đạt được/xã</t>
  </si>
  <si>
    <t>Tiêu chí</t>
  </si>
  <si>
    <t>- Số xã đạt chuẩn nông thôn mới (tính lũy kế)</t>
  </si>
  <si>
    <t>Xã</t>
  </si>
  <si>
    <t>- Tỷ lệ xã đạt chuẩn nông thôn mới</t>
  </si>
  <si>
    <t xml:space="preserve"> - Tỷ lệ tổng đàn chăn nuôi lợn theo tiêu chuẩn VietGAP</t>
  </si>
  <si>
    <t xml:space="preserve"> - Tỷ lệ tổng đàn chăn nuôi gia cầm theo tiêu chuẩn VietGAP</t>
  </si>
  <si>
    <t>Biểu số 3</t>
  </si>
  <si>
    <t>Giá trị sản xuất CN-XD (giá SS 2010)</t>
  </si>
  <si>
    <t xml:space="preserve"> + Khu vực nhà nước</t>
  </si>
  <si>
    <t xml:space="preserve"> + Khu vực ngoài nhà nước</t>
  </si>
  <si>
    <t>Giá trị sản xuất CN-XD (giá HH)</t>
  </si>
  <si>
    <t xml:space="preserve"> + Khu vực có vốn đầu tư nước ngoài</t>
  </si>
  <si>
    <t>Xây dựng</t>
  </si>
  <si>
    <t>Giá trị sản xuất (giá SS 2010)</t>
  </si>
  <si>
    <t>Giá trị sản xuất (giá HH)</t>
  </si>
  <si>
    <t>Công nghiệp</t>
  </si>
  <si>
    <t xml:space="preserve">Chỉ số sản xuất công nghiệp (IIP) </t>
  </si>
  <si>
    <t>*</t>
  </si>
  <si>
    <t>Theo thành phần kinh tế</t>
  </si>
  <si>
    <t>Chia theo ngành</t>
  </si>
  <si>
    <t>c</t>
  </si>
  <si>
    <t>a)</t>
  </si>
  <si>
    <t>b)</t>
  </si>
  <si>
    <t/>
  </si>
  <si>
    <t>Biểu số 4</t>
  </si>
  <si>
    <t>Giá trị sản xuất dịch vụ</t>
  </si>
  <si>
    <t xml:space="preserve"> - Theo giá so sánh 2010</t>
  </si>
  <si>
    <t xml:space="preserve"> - Theo giá hiện hành</t>
  </si>
  <si>
    <t>I</t>
  </si>
  <si>
    <t>GIÁO DỤC VÀ ĐÀO TẠO</t>
  </si>
  <si>
    <t>Giáo dục mầm non và phổ thông</t>
  </si>
  <si>
    <t>Tổng số học sinh đầu năm học</t>
  </si>
  <si>
    <t>Học sinh</t>
  </si>
  <si>
    <t xml:space="preserve">       + Số cháu ra mẫu giáo </t>
  </si>
  <si>
    <t>Cháu</t>
  </si>
  <si>
    <t xml:space="preserve">       + Tiểu học </t>
  </si>
  <si>
    <t xml:space="preserve">       + Trung học cơ sở </t>
  </si>
  <si>
    <t xml:space="preserve">       + Trung học phổ thông</t>
  </si>
  <si>
    <t xml:space="preserve">       + Giáo dục thường xuyên (Hệ bổ túc)</t>
  </si>
  <si>
    <t>Quy mô trường</t>
  </si>
  <si>
    <t>Lớp</t>
  </si>
  <si>
    <t xml:space="preserve"> - Mầm non </t>
  </si>
  <si>
    <t xml:space="preserve"> - Tiểu học </t>
  </si>
  <si>
    <t xml:space="preserve"> - Trung học phổ thông công lập </t>
  </si>
  <si>
    <t xml:space="preserve"> - Trung tâm (GDTX và TT khác)</t>
  </si>
  <si>
    <t>c)</t>
  </si>
  <si>
    <t>Quy mô lớp</t>
  </si>
  <si>
    <t xml:space="preserve"> - Số lớp mẫu giáo trường công lập</t>
  </si>
  <si>
    <t xml:space="preserve"> - Số lớp mẫu giáo trường tư thục</t>
  </si>
  <si>
    <t xml:space="preserve"> - Số lớp tiểu học trường công lập</t>
  </si>
  <si>
    <t xml:space="preserve"> - Số lớp tiểu học trường tư thục</t>
  </si>
  <si>
    <t xml:space="preserve"> - Số lớp THCS trường công lập</t>
  </si>
  <si>
    <t xml:space="preserve"> - Số lớp THPT trường công lập</t>
  </si>
  <si>
    <t xml:space="preserve"> - Số lớp THPT trường tư thục</t>
  </si>
  <si>
    <t xml:space="preserve"> - Số lớp Giáo dục thường xuyên</t>
  </si>
  <si>
    <t xml:space="preserve">  - Tỷ lệ giáo viên THPT có trình độ thạc sĩ</t>
  </si>
  <si>
    <t>Xã, P, TT</t>
  </si>
  <si>
    <t>Huyện</t>
  </si>
  <si>
    <t xml:space="preserve">  - Phổ cập mầm non cho trẻ 5 tuổi</t>
  </si>
  <si>
    <t xml:space="preserve">  - Tỷ lệ tốt nghiệp THPT</t>
  </si>
  <si>
    <t>Trường</t>
  </si>
  <si>
    <t xml:space="preserve">Trường </t>
  </si>
  <si>
    <t xml:space="preserve">  - Tỷ lệ kiên cố hoá trường lớp học</t>
  </si>
  <si>
    <t>II</t>
  </si>
  <si>
    <t>DÂN SỐ</t>
  </si>
  <si>
    <t xml:space="preserve"> - Dân số trung bình</t>
  </si>
  <si>
    <t xml:space="preserve"> - Dân số đô thị</t>
  </si>
  <si>
    <t xml:space="preserve"> - Dân số là dân tộc thiểu số</t>
  </si>
  <si>
    <t xml:space="preserve"> - Tỷ lệ dân số thành thị</t>
  </si>
  <si>
    <t xml:space="preserve"> - Tỷ lệ dân số đô thị</t>
  </si>
  <si>
    <t xml:space="preserve"> - Mức giảm tỷ lệ sinh</t>
  </si>
  <si>
    <t>‰</t>
  </si>
  <si>
    <t xml:space="preserve"> - Tốc độ tăng dân số tự nhiên</t>
  </si>
  <si>
    <t xml:space="preserve"> - Tỷ số giới tính khi sinh (số bé trai so với 100 bé gái)</t>
  </si>
  <si>
    <t>Hộ</t>
  </si>
  <si>
    <t>III</t>
  </si>
  <si>
    <t>Trong đó: - Nông, lâm nghiệp và thủy sản</t>
  </si>
  <si>
    <t xml:space="preserve">                  - Nông, lâm nghiệp và thủy sản</t>
  </si>
  <si>
    <t xml:space="preserve">                  - Công nghiệp - Xây dựng</t>
  </si>
  <si>
    <t xml:space="preserve">                  - Dịch vụ</t>
  </si>
  <si>
    <t xml:space="preserve">    +  Số lao động đi làm việc có thời hạn ở nước ngoài trong năm theo hợp đồng</t>
  </si>
  <si>
    <t xml:space="preserve">  Trong đó: </t>
  </si>
  <si>
    <t>IV</t>
  </si>
  <si>
    <t>BẢO VỆ, CHĂM SÓC SỨC KHỎE NHÂN DÂN</t>
  </si>
  <si>
    <t>Trong đó:</t>
  </si>
  <si>
    <t>≤ 35</t>
  </si>
  <si>
    <t xml:space="preserve"> ≤ 13</t>
  </si>
  <si>
    <t>≤ 19</t>
  </si>
  <si>
    <t>Vụ</t>
  </si>
  <si>
    <t>CHỈ TIÊU PHÁT TRIỂN BỀN VỮNG</t>
  </si>
  <si>
    <t>CCN</t>
  </si>
  <si>
    <t>KCN</t>
  </si>
  <si>
    <t xml:space="preserve">Tỷ lệ nước thải của các cơ sở sản xuất, kinh doanh và dịch vụ được xử lý đạt tiêu chuẩn môi trường </t>
  </si>
  <si>
    <t>Tỷ lệ che phủ rừng (không tính cây ăn quả)</t>
  </si>
  <si>
    <t>THÔNG TIN VÀ TRUYỀN THÔNG</t>
  </si>
  <si>
    <t>Thu nội địa</t>
  </si>
  <si>
    <t xml:space="preserve">  Thu xổ số kiến thiết</t>
  </si>
  <si>
    <t xml:space="preserve">  Thu tiền sử dụng đất</t>
  </si>
  <si>
    <t xml:space="preserve">  Thu cổ tức và lợi nhuận sau thuế </t>
  </si>
  <si>
    <t>Thu thuế xuất, nhập khẩu</t>
  </si>
  <si>
    <t>Chi đầu tư phát triển do địa phương quản lý</t>
  </si>
  <si>
    <t>Chi thường xuyên</t>
  </si>
  <si>
    <t>Biểu mẫu số 16</t>
  </si>
  <si>
    <t>DỰ KIẾN KINH PHÍ XÂY DỰNG CÁC DỰ ÁN QUY HOẠCH TRÌNH CẤP CÓ THẨM QUYỀN PHÊ DUYỆT 5 NĂM 2016 - 2020</t>
  </si>
  <si>
    <t>Đơn vị: Triệu đồng</t>
  </si>
  <si>
    <t>TT</t>
  </si>
  <si>
    <t>Danh mục quy hoạch</t>
  </si>
  <si>
    <t>Kinh phí xây dựng quy hoạch</t>
  </si>
  <si>
    <t>KH 2016</t>
  </si>
  <si>
    <t>KH 2017</t>
  </si>
  <si>
    <t>KH 2018</t>
  </si>
  <si>
    <t>KH 2019</t>
  </si>
  <si>
    <t>KH 2020</t>
  </si>
  <si>
    <t>Trong nước</t>
  </si>
  <si>
    <t>Nước ngoài</t>
  </si>
  <si>
    <t xml:space="preserve">TỔNG SỐ </t>
  </si>
  <si>
    <t>QUY HOẠCH DO THỦ TƯỚNG CHÍNH PHỦ PHÊ DUYỆT</t>
  </si>
  <si>
    <t>Không có</t>
  </si>
  <si>
    <t>CHỦ TỊCH UBND CẤP TỈNH PHÊ DUYỆT</t>
  </si>
  <si>
    <t>Rà soát điều chỉnh, bổ sung Quy hoạch phát triển rừng sản xuất tỉnh Bắc Giang (bổ sung quy hoạch vùng sản xuất gỗ lớn)</t>
  </si>
  <si>
    <t>Rà soát quy hoạch bố trí dân cư giai đoạn 2016-2020 và định hướng đến năm 2030</t>
  </si>
  <si>
    <t>Xây dựng mới Quy hoạch cánh đồng mẫu lớn trên địa bàn tỉnh Bắc Giang đến năm 2025 và định hướng đến năm 2030</t>
  </si>
  <si>
    <t>Xây dựng mới Quy hoạch phát triển cây công nghiệp chính (cây lạc) trên địa bàn tỉnh Bắc Giang đến năm 2025 và định hướng đến năm 2030</t>
  </si>
  <si>
    <t>Quy hoạch khu nông nghiệp ứng dụng công nghệ cao</t>
  </si>
  <si>
    <t>Rà soát, điều chỉnh bổ sung Quy hoạch vùng sản xuất vải an toàn tỉnh Bắc Giang đến năm 2020</t>
  </si>
  <si>
    <t>Rà soát, điều chỉnh bổ sung Quy hoạch tổng thể phát triển ngành thuỷ sản tỉnh Bắc Giang đến năm 2020</t>
  </si>
  <si>
    <t>Quy hoạch hệ thống sản xuất, cung ứng các loại giống cây trồng, vật nuôi trên địa bàn tỉnh Bắc Giang đến năm 2030</t>
  </si>
  <si>
    <t>Rà soát, điều chỉnh Quy hoạch cơ sở giết mổ gia súc, gia cầm tập trung trên địa bàn tỉnh Bắc Giang đến năm 2020</t>
  </si>
  <si>
    <t>Rà soát, điều chỉnh bổ sung Quy hoạch vùng  rau an toàn và rau chế biến tỉnh Bắc Giang đến năm 2020</t>
  </si>
  <si>
    <t>Rà soát, điều chỉnh bổ sung Quy hoạch phát triển chăn nuôi tỉnh Bắc Giang đến năm 2020, định hướng đến năm 2025</t>
  </si>
  <si>
    <t>Quy hoạch phát triển thương mại tỉnh Bắc Giang đến năm 2025, định hướng đến năm 2030</t>
  </si>
  <si>
    <t>Quy hoạch phát triển ngành công nghiệp hỗ trợ trên địa bàn tỉnh Bắc Giang đến năm 2025</t>
  </si>
  <si>
    <t>Quy hoạch phát triển nhóm ngành công nghiệp chế biến nông, lâm, thủy sản…</t>
  </si>
  <si>
    <t>Quy hoạch phát triển các sản phẩm công nghiệp chủ yếu</t>
  </si>
  <si>
    <t>Quy hoạch phát triển chợ trên địa bàn tỉnh Bắc Giang giai đoạn đến năm 2025, tầm nhìn đến năm 2030</t>
  </si>
  <si>
    <t>Quy hoạch phát triển các Cụm công nghiệp trên địa bàn tỉnh Bắc Giang đến năm 2025, tầm nhìn đến năm 2030</t>
  </si>
  <si>
    <t>Quy hoạch phát triển cửa hàng kinh doanh khí dầu mỏ hóa lòng LPG giai đoạn đến năm 2025, tầm nhìn đến năm 2030</t>
  </si>
  <si>
    <t>Quy hoạch phát triển ngành Bia - Rượu - Nước giải khát tỉnh Bắc Giang giai đoạn đến năm 2020, tầm nhìn đến năm 2030</t>
  </si>
  <si>
    <t>Quy hoạch phát triển làng nghề tỉnh Bắc Giang giai đoạn đến năm 2025, tầm nhìn đến năm 2030</t>
  </si>
  <si>
    <t>Quy hoạch chế biến lâm sản trên địa bàn tỉnh Bắc Giang đến năm 2025, tầm nhìn đến năm 2030</t>
  </si>
  <si>
    <t>Điều chỉnh QH phát triển điện lực tỉnh đến năm 2025 tầm nhìn đến năm 2030</t>
  </si>
  <si>
    <t>Quy hoạch vùng tỉnh Bắc Giang đến năm 2030, tầm nhìn đến năm 2050</t>
  </si>
  <si>
    <t>Quy hoạch vùng huyện Hiệp Hòa đến năm 2035</t>
  </si>
  <si>
    <t xml:space="preserve"> </t>
  </si>
  <si>
    <t>Quy hoạch vùng huyện Lục Ngạn đến năm 2035</t>
  </si>
  <si>
    <t>Chương trình phát triển đô thị toàn tỉnh Bắc Giang đến năm 2035</t>
  </si>
  <si>
    <t>Quy hoạch chuyên ngành thoát nước thành phố Bắc Giang</t>
  </si>
  <si>
    <t>Quy hoạch nghĩa trang toàn tỉnh</t>
  </si>
  <si>
    <t>Quy hoạch phân khu phía Nam, thành phố Bắc Giang (khu số 2)</t>
  </si>
  <si>
    <t>Quy hoạch phân khu phía Tây Nam, thành phố Bắc Giang (khu số 3)</t>
  </si>
  <si>
    <t>Quy hoạch phân khu phía Tây, thành phố Bắc Giang (khu số 4)</t>
  </si>
  <si>
    <t>Quy hoạch phân khu phía Bắc, thành phố Bắc Giang (khu số 5)</t>
  </si>
  <si>
    <t>Quy hoạch phân khu phía Đông, thành phố Bắc Giang (khu số 5)</t>
  </si>
  <si>
    <t xml:space="preserve">Rà soát, điều chỉnh, bổ sung Quy hoạch phát triển vật liệu xây dựng tỉnh Bắc Giang đến năm 2020, tầm nhìn đến năm 2030 </t>
  </si>
  <si>
    <t xml:space="preserve"> Dự án: Lập quy hoạch sử dụng đất đến năm 2030 và Kế hoạch sử dụng đất kỳ đầu 2021-2025</t>
  </si>
  <si>
    <t xml:space="preserve">  Lập quy hoạch môi trường tỉnh Bắc Giang đến năm 2020 tầm nhìn đến năm 2030</t>
  </si>
  <si>
    <t>Dự án xây dựng Quy hoạch phát triển y tế đến năm 2030</t>
  </si>
  <si>
    <t>Dự án xây dựng phòng nuôi cấy mô thuộc Trung tâm ứng dụng tiến bộ KH&amp;CN Bắc Giang</t>
  </si>
  <si>
    <t>#REF!</t>
  </si>
  <si>
    <t>Sản lượng một số sản phẩm công nghiệp chủ yếu</t>
  </si>
  <si>
    <r>
      <t>10</t>
    </r>
    <r>
      <rPr>
        <vertAlign val="superscript"/>
        <sz val="14"/>
        <rFont val="Times New Roman"/>
        <family val="1"/>
      </rPr>
      <t>3</t>
    </r>
    <r>
      <rPr>
        <sz val="14"/>
        <rFont val="Times New Roman"/>
        <family val="1"/>
      </rPr>
      <t xml:space="preserve"> con</t>
    </r>
  </si>
  <si>
    <t>Trong đó: Tỷ lệ hộ nghèo các xã ĐBKK</t>
  </si>
  <si>
    <t>ha</t>
  </si>
  <si>
    <t>Đơn vị</t>
  </si>
  <si>
    <t>Tổng số</t>
  </si>
  <si>
    <t>Vốn đầu tư nước ngoài (FDI)</t>
  </si>
  <si>
    <t xml:space="preserve">Vốn đầu tư khu vực dân cư </t>
  </si>
  <si>
    <t xml:space="preserve"> - Tuổi thọ trung bình</t>
  </si>
  <si>
    <t>Tuổi</t>
  </si>
  <si>
    <t>Tỷ lệ cơ sở gây ô nhiễm môi trường nghiêm trọng được xử lý</t>
  </si>
  <si>
    <t>Tỷ lệ CCN đang hoạt động có hệ thống xử lý nước thải tập trung đạt tiêu chuẩn môi trường</t>
  </si>
  <si>
    <t xml:space="preserve"> - Số lớp nhà trẻ trường công lập</t>
  </si>
  <si>
    <t xml:space="preserve"> - Số lớp nhà trẻ trường tư thục</t>
  </si>
  <si>
    <t xml:space="preserve">      + Nông thôn</t>
  </si>
  <si>
    <t xml:space="preserve">      + Thành thị</t>
  </si>
  <si>
    <t>LAO ĐỘNG VIỆC LÀM</t>
  </si>
  <si>
    <t xml:space="preserve"> - Số người trong độ tuổi lao động</t>
  </si>
  <si>
    <t xml:space="preserve"> - Lực lượng lao động từ 15 tuổi trở lên đang làm việc</t>
  </si>
  <si>
    <t xml:space="preserve"> - Cơ cấu lao động tham gia trong nền KTQD</t>
  </si>
  <si>
    <t xml:space="preserve"> - Tổng số người có việc làm mới trong năm</t>
  </si>
  <si>
    <t xml:space="preserve"> - Tỷ lệ lao động qua đào tạo so với tổng số lao động </t>
  </si>
  <si>
    <t xml:space="preserve">    + Tỷ lệ lao động qua đào tạo có văn bằng, chứng chỉ công nhận kết quả đào tạo </t>
  </si>
  <si>
    <t xml:space="preserve"> - Tỷ lệ lao động trong độ tuổi chưa có việc làm ở khu vực thành thị</t>
  </si>
  <si>
    <t xml:space="preserve"> - Tỷ lệ thời gian lao động được sử dụng của  lao động trong độ tuổi ở nông thôn</t>
  </si>
  <si>
    <t xml:space="preserve">  - Số xã, phường, thị trấn đạt tiêu chuẩn phù hợp với trẻ em (Theo QĐ 06/QĐ-TTg ngày 03/01/2019)</t>
  </si>
  <si>
    <t xml:space="preserve">  *</t>
  </si>
  <si>
    <t>Cai nghiện ma túy</t>
  </si>
  <si>
    <t xml:space="preserve"> - Số người cai nghiện bắt buộc </t>
  </si>
  <si>
    <t xml:space="preserve"> - Số người cai nghiện tự nguyện tại gia đình, cộng đồng </t>
  </si>
  <si>
    <t xml:space="preserve"> - Tổng số hộ trên địa bàn (huyện, thành phố)</t>
  </si>
  <si>
    <t xml:space="preserve"> - Số hộ nghèo</t>
  </si>
  <si>
    <t xml:space="preserve"> - Số hộ nghèo giảm</t>
  </si>
  <si>
    <t xml:space="preserve"> - Số hộ cận nghèo</t>
  </si>
  <si>
    <t>Phường,TT</t>
  </si>
  <si>
    <t xml:space="preserve"> - Tỷ lệ hộ gia đình được công nhận danh hiệu gia đình văn hoá </t>
  </si>
  <si>
    <t xml:space="preserve"> - Tỷ lệ xã có đầy đủ các thiết chế văn hóa, thể thao cấp thôn, cấp xã</t>
  </si>
  <si>
    <t>Thu viện trợ</t>
  </si>
  <si>
    <t>CHỈ TIÊU</t>
  </si>
  <si>
    <t>Thực hiện  2022</t>
  </si>
  <si>
    <t>Năm 2023</t>
  </si>
  <si>
    <t>Kế hoạch  2024</t>
  </si>
  <si>
    <t>So sánh (%)</t>
  </si>
  <si>
    <t>Kế hoạch</t>
  </si>
  <si>
    <t>Thực
hiện cả năm</t>
  </si>
  <si>
    <t>TH 2023/
TH 2022</t>
  </si>
  <si>
    <t>KH 2024/ TH 2023</t>
  </si>
  <si>
    <t>VỀ KINH TẾ</t>
  </si>
  <si>
    <t xml:space="preserve">Tốc độ tăng trưởng kinh tế (GRDP) </t>
  </si>
  <si>
    <t>Tốc độ tăng chỉ số tiêu dùng CPI bình quân</t>
  </si>
  <si>
    <t xml:space="preserve">Tỷ lệ đóng góp của năng suất các nhân tố tổng hợp (TFP) vào tăng trưởng </t>
  </si>
  <si>
    <t xml:space="preserve">Tốc độ tăng năng suất lao động </t>
  </si>
  <si>
    <t>Tổng kim ngạch xuất khẩu</t>
  </si>
  <si>
    <t>Tỷ USD</t>
  </si>
  <si>
    <t>Tổng thu ngân sách trên địa bàn</t>
  </si>
  <si>
    <t>Tổng vốn đầu tư phát triển toàn xã hội</t>
  </si>
  <si>
    <t>VỀ XÃ HỘI</t>
  </si>
  <si>
    <t>Tỷ lệ lao động qua đào tạo</t>
  </si>
  <si>
    <t xml:space="preserve">Trong đó: Tỷ lệ lao động qua đào tạo có văn bằng, chứng chỉ </t>
  </si>
  <si>
    <t>Tỷ lệ người dân tham gia bảo hiểm y tế</t>
  </si>
  <si>
    <t>Số giường bệnh/10.000 dân (không tính giường của Trạm y tế xã và Phòng khám ĐKKV)</t>
  </si>
  <si>
    <t>Giường</t>
  </si>
  <si>
    <t>Tỷ lệ trường đạt chuẩn quốc gia mức độ 1</t>
  </si>
  <si>
    <t>Trong đó: Tỷ lệ trường đạt chuẩn quốc gia mức độ 2</t>
  </si>
  <si>
    <t>Tỷ lệ phường, thị trấn đạt chuẩn văn minh đô thị</t>
  </si>
  <si>
    <t>Tỷ lệ làng, bản, tổ dân phố đạt tiêu chuẩn văn hoá</t>
  </si>
  <si>
    <t xml:space="preserve">Tỷ lệ hộ gia đình được công nhận danh hiệu gia đình văn hoá </t>
  </si>
  <si>
    <t>Tỷ lệ dân số đô thị</t>
  </si>
  <si>
    <t>C</t>
  </si>
  <si>
    <t>VỀ MÔI TRƯỜNG</t>
  </si>
  <si>
    <t>Tỷ lệ dân số được cung cấp nước sạch</t>
  </si>
  <si>
    <t>Tỷ lệ chất thải rắn được thu gom</t>
  </si>
  <si>
    <t xml:space="preserve">Tỷ lệ chất thải rắn thu gom được xử lý </t>
  </si>
  <si>
    <t>THEO GIÁ HIỆN HÀNH</t>
  </si>
  <si>
    <t xml:space="preserve">Tổng sản phẩm trên địa bàn tỉnh (GRDP) </t>
  </si>
  <si>
    <t xml:space="preserve">      - Nông, lâm nghiệp và thuỷ sản </t>
  </si>
  <si>
    <t xml:space="preserve">       - Công nghiệp-Xây dựng</t>
  </si>
  <si>
    <t xml:space="preserve">                 + Công nghiệp</t>
  </si>
  <si>
    <t xml:space="preserve">                 + Xây dựng</t>
  </si>
  <si>
    <t xml:space="preserve">       - Dịch vụ</t>
  </si>
  <si>
    <t xml:space="preserve">       - Thuế sản phẩm</t>
  </si>
  <si>
    <t>Năng suất lao động xã hội</t>
  </si>
  <si>
    <t>Triệu đồng/
lao động</t>
  </si>
  <si>
    <t>THEO GIÁ SO SÁNH</t>
  </si>
  <si>
    <t>Tố độ tăng trưởng kinh tế GRDP</t>
  </si>
  <si>
    <t>Tốc độ tăng năng suất lao động xã hội</t>
  </si>
  <si>
    <t>Biểu số 2</t>
  </si>
  <si>
    <t>VỀ NGÂN SÁCH NHÀ NƯỚC</t>
  </si>
  <si>
    <t xml:space="preserve"> Tổng thu trừ tiền sử dụng đất, thu XSKT, Thu cổ tức và lợi nhuận sau thuế </t>
  </si>
  <si>
    <t xml:space="preserve">  - Thu từ DNNN Trung ương</t>
  </si>
  <si>
    <t xml:space="preserve">  - Thu từ DNNN Địa phương</t>
  </si>
  <si>
    <t xml:space="preserve">  - Thu từ DN có vốn đầu tư nước ngoài</t>
  </si>
  <si>
    <t xml:space="preserve">  - Thu từ khu vực ngoài quốc doanh</t>
  </si>
  <si>
    <t xml:space="preserve">  - Thuế thu nhập cá nhân</t>
  </si>
  <si>
    <t xml:space="preserve">  - Thuế bảo vệ môi trường</t>
  </si>
  <si>
    <t xml:space="preserve">  - Lệ phí trước bạ</t>
  </si>
  <si>
    <t xml:space="preserve">  - Khoản thu còn lại</t>
  </si>
  <si>
    <t xml:space="preserve">  - Thuế: Xuất khẩu, giá trị gia tăng, bảo vệ môi trường</t>
  </si>
  <si>
    <t xml:space="preserve">  - Thuế nhập khẩu</t>
  </si>
  <si>
    <t>Chi ngân sách địa phương</t>
  </si>
  <si>
    <t xml:space="preserve">  - Vốn cân đối ngân sách địa phương</t>
  </si>
  <si>
    <t>Trong  đó:  Đầu tư từ nguồn thu sử dụng đất</t>
  </si>
  <si>
    <t xml:space="preserve">  - Hỗ trợ có mục tiêu từ ngân sách Trung ương</t>
  </si>
  <si>
    <t xml:space="preserve">        + Các chương trình mục tiêu</t>
  </si>
  <si>
    <t xml:space="preserve">        + Vốn ODA</t>
  </si>
  <si>
    <t xml:space="preserve">        + Chương trình mục tiêu quốc gia</t>
  </si>
  <si>
    <t xml:space="preserve">  - Đầu tư tư nguồn thu xổ số kiến thiết</t>
  </si>
  <si>
    <t xml:space="preserve">  - Đầu tư tư nguồn bội chi ngân sách địa phương</t>
  </si>
  <si>
    <t xml:space="preserve"> - Chi đầu tư từ nguồn tăng thu thuế, phí lệ phí so dự toán TW giao</t>
  </si>
  <si>
    <t xml:space="preserve">  - Chi sự nghiệp giáo dục- đào tạo</t>
  </si>
  <si>
    <t xml:space="preserve">  - Chi sự nghiệp y tế</t>
  </si>
  <si>
    <t xml:space="preserve">  - Chi quản lý hành chính nhà nước</t>
  </si>
  <si>
    <t xml:space="preserve">  - Chi sự nghiệp khoa học công nghệ</t>
  </si>
  <si>
    <t>Chi ngân sách khác</t>
  </si>
  <si>
    <t>Tỷ lệ huy động nguồn ngân sách so với GRDP</t>
  </si>
  <si>
    <t>VỀ XUẤT NHẬP KHẨU</t>
  </si>
  <si>
    <t>Xuất khẩu</t>
  </si>
  <si>
    <t>Triệu USD</t>
  </si>
  <si>
    <t>Nhập khẩu</t>
  </si>
  <si>
    <t>Tỷ lệ xuất/nhập khẩu</t>
  </si>
  <si>
    <t>VỀ NGUỒN ĐIỆN</t>
  </si>
  <si>
    <t xml:space="preserve"> - Điện sản xuất</t>
  </si>
  <si>
    <r>
      <t>10</t>
    </r>
    <r>
      <rPr>
        <vertAlign val="superscript"/>
        <sz val="14"/>
        <rFont val="Times New Roman"/>
        <family val="1"/>
      </rPr>
      <t>6</t>
    </r>
    <r>
      <rPr>
        <sz val="14"/>
        <rFont val="Times New Roman"/>
        <family val="1"/>
      </rPr>
      <t>Kw/h</t>
    </r>
  </si>
  <si>
    <t xml:space="preserve"> - Điện thương phẩm</t>
  </si>
  <si>
    <t>Biểu số 6</t>
  </si>
  <si>
    <t xml:space="preserve">GIẢM NGHÈO (theo chuẩn nghèo tiếp cận đa chiều) </t>
  </si>
  <si>
    <t>Tỷ lệ hộ nghèo (theo chuẩn nghèo mới 2021-2025)</t>
  </si>
  <si>
    <t xml:space="preserve"> - Số giường bệnh/10.000 dân (không tính giường của Trạm y tế xã và Phòng khám ĐKKV)</t>
  </si>
  <si>
    <t xml:space="preserve">       + Số giường bệnh viện công lập</t>
  </si>
  <si>
    <t xml:space="preserve">       + Số giường xã hội hóa trong BV công lập</t>
  </si>
  <si>
    <t xml:space="preserve">       + Số giường bệnh viện ngoài công lập</t>
  </si>
  <si>
    <t xml:space="preserve"> - Số bác sĩ/10.000 dân</t>
  </si>
  <si>
    <t>Bác sĩ</t>
  </si>
  <si>
    <t xml:space="preserve"> - Số dược sĩ đại học/10.000 dân</t>
  </si>
  <si>
    <t>Dược sĩ</t>
  </si>
  <si>
    <t xml:space="preserve"> - Tỷ lệ trạm y tế xã, phường, thị trấn có bác sĩ phục vụ</t>
  </si>
  <si>
    <t>Trong đó: Tỷ lệ trạm y tế xã miền núi có bác sĩ</t>
  </si>
  <si>
    <t xml:space="preserve"> - Tỷ số tử vong mẹ liên quan đến thai sản</t>
  </si>
  <si>
    <t>BM/100000 trẻ đẻ sống</t>
  </si>
  <si>
    <t xml:space="preserve"> - Tỷ suất tử vong trẻ em dưới 1 tuổi</t>
  </si>
  <si>
    <t xml:space="preserve"> - Tỷ suất tử vong trẻ em dưới 5 tuổi</t>
  </si>
  <si>
    <t xml:space="preserve"> - Tỷ lệ trẻ em dưới 5 tuổi bị SDD (thể thấp còi)</t>
  </si>
  <si>
    <t xml:space="preserve"> - Tỷ lệ suy dinh dưỡng của trẻ dưới 5 tuổi (thể nhẹ cân)</t>
  </si>
  <si>
    <t xml:space="preserve"> - Tỷ lệ người dân có thẻ BHYT</t>
  </si>
  <si>
    <t xml:space="preserve"> - Số người tham gia BHXH tự nguyện (lũy kế)</t>
  </si>
  <si>
    <t xml:space="preserve"> - Số người tham gia BHXH bắt buộc (lũy kế)</t>
  </si>
  <si>
    <t>người</t>
  </si>
  <si>
    <t xml:space="preserve"> - Số người tham gia bảo hiểm thất nghiệp (lũy kế)</t>
  </si>
  <si>
    <t xml:space="preserve"> - Lực lượng lao động trong độ tuổi tham gia BHXH</t>
  </si>
  <si>
    <t xml:space="preserve">  Thực hiện công tác QLNN về an toàn thực phẩm</t>
  </si>
  <si>
    <t xml:space="preserve"> - Tỷ lệ diện tích diện tích rau an toàn sản xuất theo tiêu chuẩn VietGAP</t>
  </si>
  <si>
    <t xml:space="preserve"> - Tỷ lệ diện tích sản xuất thâm canh cây ăn quả theo tiêu chuẩn VietGAP</t>
  </si>
  <si>
    <t xml:space="preserve"> - Tỷ lệ diện tích sản xuất thâm canh thủy sản theo tiêu chuẩn VietGAP</t>
  </si>
  <si>
    <t xml:space="preserve"> - Tỷ lệ cơ sở sản xuất, chế biến, kinh doanh nông lâm sản, thủy sản được cấp giấy chứng nhận ATTP</t>
  </si>
  <si>
    <t xml:space="preserve"> - Tỷ lệ cơ sở sản xuất thực phẩm, kinh doanh dịch vụ ăn uống thuộc lĩnh vực ngành Y tế quản lý được cấp giấy chứng nhận ATTP  </t>
  </si>
  <si>
    <t xml:space="preserve"> - Tỷ lệ cơ sở sản xuất, chế biến, kinh doanh thực phẩm thuộc lĩnh vực ngành Công Thương quản lý được cấp giấy chứng nhận ATTP  </t>
  </si>
  <si>
    <t xml:space="preserve">        + Số cháu ra nhà trẻ</t>
  </si>
  <si>
    <t xml:space="preserve"> - Tiểu học và THCS</t>
  </si>
  <si>
    <t xml:space="preserve"> - Trung học cơ sở ( Không bao gồm DTNT huyện)</t>
  </si>
  <si>
    <t xml:space="preserve"> - Trường dân tộc nội trú huyện</t>
  </si>
  <si>
    <t xml:space="preserve"> - Trung học phổ thông ngoài công lập</t>
  </si>
  <si>
    <t>Trung tâm</t>
  </si>
  <si>
    <t>Nhóm</t>
  </si>
  <si>
    <t xml:space="preserve"> - Số lớp THCS trường tư thục</t>
  </si>
  <si>
    <t xml:space="preserve"> - Tỷ lệ huy động nhà trẻ</t>
  </si>
  <si>
    <t xml:space="preserve"> - Tỷ lệ trẻ em trong độ tuổi đi học mẫu giáo</t>
  </si>
  <si>
    <t xml:space="preserve"> - Tỷ lệ học sinh đi học</t>
  </si>
  <si>
    <t xml:space="preserve">       + Tiểu học</t>
  </si>
  <si>
    <t xml:space="preserve">       + Trung học cơ sở</t>
  </si>
  <si>
    <t xml:space="preserve">  - Tỷ lệ giáo viên đạt chuẩn</t>
  </si>
  <si>
    <t xml:space="preserve">  - Xã, phường, thị trấn đạt phổ cập GDTH mức độ 3</t>
  </si>
  <si>
    <t xml:space="preserve">  - Số xã, phường, thị trấn đạt phổ cập THCS mức độ 3</t>
  </si>
  <si>
    <t xml:space="preserve">  - Tỷ lệ trường đạt chuẩn quốc gia MĐ1</t>
  </si>
  <si>
    <t xml:space="preserve">  - Số trường đạt chuẩn quốc gia MĐ1</t>
  </si>
  <si>
    <t xml:space="preserve">       + Trường Mầm non</t>
  </si>
  <si>
    <t xml:space="preserve">       + Trường Tiểu học</t>
  </si>
  <si>
    <t xml:space="preserve">       + Trường THCS</t>
  </si>
  <si>
    <t xml:space="preserve">       + Trường THPT</t>
  </si>
  <si>
    <t xml:space="preserve">  - Tỷ lệ trường đạt chuẩn quốc gia (Mức độ 2)</t>
  </si>
  <si>
    <t xml:space="preserve">  - Số trường đạt chuẩn quốc gia (Mức độ 2)</t>
  </si>
  <si>
    <t xml:space="preserve">       + Mầm non </t>
  </si>
  <si>
    <t xml:space="preserve">       + Trung học phổ thông (công lập)</t>
  </si>
  <si>
    <t>Đào tạo nghề</t>
  </si>
  <si>
    <t xml:space="preserve"> - Số sinh viên tuyển mới trình độ cao đẳng </t>
  </si>
  <si>
    <t>Sinh viên</t>
  </si>
  <si>
    <t xml:space="preserve">     + Trường Cao đẳng Công nghệ Việt - Hàn</t>
  </si>
  <si>
    <t xml:space="preserve">     + Trường Cao đẳng miền núi Bắc Giang</t>
  </si>
  <si>
    <t xml:space="preserve">     + Trường Cao đẳng Ngô Gia Tự</t>
  </si>
  <si>
    <t xml:space="preserve"> - Số học sinh tuyển mới trình độ trung cấp </t>
  </si>
  <si>
    <t xml:space="preserve">      + Trường Trung cấp Văn hoá Thể thao và Du lịch</t>
  </si>
  <si>
    <t xml:space="preserve">      + Trường Cao đẳng Công nghệ Việt -Hàn</t>
  </si>
  <si>
    <t xml:space="preserve">      + Trường Cao đẳng miền núi Bắc Giang</t>
  </si>
  <si>
    <t xml:space="preserve">      + Trường Trung cấp nghề Giao thông vận tải</t>
  </si>
  <si>
    <t xml:space="preserve">      + Trường Cao đẳng Ngô Gia Tự</t>
  </si>
  <si>
    <t>VĂN HÓA, THỂ DỤC THỂ THAO</t>
  </si>
  <si>
    <t xml:space="preserve"> - Số sách có trong thư viện</t>
  </si>
  <si>
    <t xml:space="preserve">      + Thư viện tỉnh</t>
  </si>
  <si>
    <t>bản</t>
  </si>
  <si>
    <t xml:space="preserve">      + Thư viện huyện, thành phố</t>
  </si>
  <si>
    <t xml:space="preserve"> - Tổng thời lượng phát thanh trong năm</t>
  </si>
  <si>
    <t xml:space="preserve"> Giờ/năm</t>
  </si>
  <si>
    <t xml:space="preserve">  Trong đó:  Phát thanh bằng tiếng dân tộc</t>
  </si>
  <si>
    <t xml:space="preserve"> - Tổng thời lượng truyền hình trong năm</t>
  </si>
  <si>
    <t xml:space="preserve">  Trong đó:  Truyền hình bằng tiếng dân tộc</t>
  </si>
  <si>
    <t xml:space="preserve"> - Số xã, phường, thị trấn có nhà văn hóa</t>
  </si>
  <si>
    <t>Nhà</t>
  </si>
  <si>
    <t xml:space="preserve"> - Số phường, thị trấn đạt chuẩn văn minh đô thị</t>
  </si>
  <si>
    <t xml:space="preserve"> - Tỷ lệ phường, thị trấn đạt chuẩn văn minh đô thị</t>
  </si>
  <si>
    <t xml:space="preserve"> - Tỷ lệ làng, bản, tổ dân phố đạt tiêu chuẩn văn hoá</t>
  </si>
  <si>
    <t xml:space="preserve"> - Tỷ lệ chất thải rắn được thu gom</t>
  </si>
  <si>
    <t xml:space="preserve"> - Tỷ lệ chất thải rắn thu gom được xử lý hợp vệ sinh </t>
  </si>
  <si>
    <t xml:space="preserve"> - Số cụm công nghiệp đang hoạt động</t>
  </si>
  <si>
    <t xml:space="preserve"> - Tỷ lệ CCN đang hoạt động có hệ thống xử lý nước thải tập trung đạt tiêu chuẩn môi trường</t>
  </si>
  <si>
    <t xml:space="preserve"> - Số KCN đang hoạt động</t>
  </si>
  <si>
    <t xml:space="preserve"> - Tỷ lệ KCN đang hoạt động có hệ thống xử lý nước thải tập trung đạt tiêu chuẩn môi trường</t>
  </si>
  <si>
    <t xml:space="preserve"> - Tỷ lệ diện tích cây xanh, mặt nước của đô thị</t>
  </si>
  <si>
    <t xml:space="preserve"> - Tỷ lệ nước thải của các cơ sở sản xuất, kinh doanh và dịch vụ được xử lý đạt tiêu chuẩn môi trường </t>
  </si>
  <si>
    <t xml:space="preserve"> - Tỷ lệ chất thải nguy hại đã xử lý đạt tiêu chuẩn, quy chuẩn kỹ thuật quốc gia tương ứng</t>
  </si>
  <si>
    <t xml:space="preserve"> - Tỷ lệ cơ sở gây ô nhiễm môi trường nghiêm trọng được xử lý</t>
  </si>
  <si>
    <t xml:space="preserve"> - Mật độ bụi trong không khí</t>
  </si>
  <si>
    <t xml:space="preserve"> - Tỷ lệ che phủ rừng (không tính cây ăn quả)</t>
  </si>
  <si>
    <t xml:space="preserve"> - Số sự cố tấn công mạng được phát hiện</t>
  </si>
  <si>
    <t xml:space="preserve"> - Số sự cố tấn công mạng được xử lý</t>
  </si>
  <si>
    <t>Cải cách hành chính</t>
  </si>
  <si>
    <t>Thứ hạng năng lực cạnh tranh cấp tỉnh PCI</t>
  </si>
  <si>
    <t>Thứ hạng</t>
  </si>
  <si>
    <t>Thứ hạng chỉ số hiệu quả quản trị và hành chính công cấp tỉnh (PAPI)</t>
  </si>
  <si>
    <t>Biểu số 5</t>
  </si>
  <si>
    <t>So với GRDP</t>
  </si>
  <si>
    <t>Vốn Ngân sách nhà nước</t>
  </si>
  <si>
    <t>Vốn ODA</t>
  </si>
  <si>
    <t>Vốn đầu tư của các doanh nghiệp</t>
  </si>
  <si>
    <t>Cơ cấu</t>
  </si>
  <si>
    <t>Đầu tư trực tiếp nước ngoài</t>
  </si>
  <si>
    <t>Vốn thực hiện</t>
  </si>
  <si>
    <t>Vốn đăng ký</t>
  </si>
  <si>
    <t>Cấp mới</t>
  </si>
  <si>
    <t>Tăng thêm</t>
  </si>
  <si>
    <t>&lt;25</t>
  </si>
  <si>
    <t>&lt;22</t>
  </si>
  <si>
    <t>GIÁ TRỊ SẢN XUẤT THEO NGÀNH KINH TẾ</t>
  </si>
  <si>
    <t>Theo giá so sánh 2010</t>
  </si>
  <si>
    <r>
      <t xml:space="preserve">   </t>
    </r>
    <r>
      <rPr>
        <sz val="14"/>
        <rFont val="Times New Roman"/>
        <family val="1"/>
      </rPr>
      <t xml:space="preserve">- Nông, lâm nghiệp và thuỷ sản </t>
    </r>
  </si>
  <si>
    <t xml:space="preserve">    - Công nghiệp-Xây dựng</t>
  </si>
  <si>
    <t xml:space="preserve">    - Dịch vụ</t>
  </si>
  <si>
    <t>Theo giá hiện hành</t>
  </si>
  <si>
    <t>NÔNG, LÂM NGHIỆP VÀ THUỶ SẢN</t>
  </si>
  <si>
    <t>Giá trị sản xuất nông, lâm nghiệp, thuỷ sản (giá SS 2010)</t>
  </si>
  <si>
    <t xml:space="preserve">     + Trồng trọt</t>
  </si>
  <si>
    <t xml:space="preserve">     + Chăn nuôi</t>
  </si>
  <si>
    <t xml:space="preserve">     + Dịch vụ nông nghiệp</t>
  </si>
  <si>
    <t>Giá trị sản xuất nông, lâm nghiệp, thuỷ sản (giá hiện hành)</t>
  </si>
  <si>
    <t>Giá trị sản xuất/1ha đất sản xuất nông nghiệp</t>
  </si>
  <si>
    <t>135-140</t>
  </si>
  <si>
    <t>Một số sản phẩm chủ yếu</t>
  </si>
  <si>
    <t xml:space="preserve">Cây lương thực có hạt  </t>
  </si>
  <si>
    <t xml:space="preserve"> - Diện tích</t>
  </si>
  <si>
    <t xml:space="preserve"> - Sản lượng</t>
  </si>
  <si>
    <t xml:space="preserve"> Lúa cả năm                    </t>
  </si>
  <si>
    <t>- Diện tích</t>
  </si>
  <si>
    <t xml:space="preserve"> Ha</t>
  </si>
  <si>
    <t>- Năng suất</t>
  </si>
  <si>
    <t>Tạ/ha</t>
  </si>
  <si>
    <t>- Sản lượng</t>
  </si>
  <si>
    <t xml:space="preserve"> Tấn</t>
  </si>
  <si>
    <t xml:space="preserve"> Ngô                              </t>
  </si>
  <si>
    <t>Cây có củ</t>
  </si>
  <si>
    <t>Khoai lang</t>
  </si>
  <si>
    <t>Vải thiều</t>
  </si>
  <si>
    <t>- Diện tích trồng</t>
  </si>
  <si>
    <t>- Diện tích thu hoạch</t>
  </si>
  <si>
    <t xml:space="preserve">Trong đó: </t>
  </si>
  <si>
    <t xml:space="preserve">  Vải VietGAP:</t>
  </si>
  <si>
    <t xml:space="preserve">  Vải sớm:       </t>
  </si>
  <si>
    <t xml:space="preserve">Cam </t>
  </si>
  <si>
    <t>Trong đó: Cam đường canh</t>
  </si>
  <si>
    <t>Bưởi</t>
  </si>
  <si>
    <t xml:space="preserve"> Trong đó: Bưởi Diễn</t>
  </si>
  <si>
    <t>Na</t>
  </si>
  <si>
    <t>d</t>
  </si>
  <si>
    <t>Cây công nghiệp</t>
  </si>
  <si>
    <t>Cây hàng năm chủ yếu</t>
  </si>
  <si>
    <t xml:space="preserve"> Lạc</t>
  </si>
  <si>
    <t>Đậu tương</t>
  </si>
  <si>
    <t>Cây lâu năm</t>
  </si>
  <si>
    <t>Cây chè</t>
  </si>
  <si>
    <t>e</t>
  </si>
  <si>
    <t>Cây thực phẩm</t>
  </si>
  <si>
    <t xml:space="preserve">Đậu các loại                </t>
  </si>
  <si>
    <t xml:space="preserve">   - Tỷ lệ bò lai</t>
  </si>
  <si>
    <t xml:space="preserve">  - Lợn nái</t>
  </si>
  <si>
    <t xml:space="preserve">  - Tỷ lệ nái ngoại</t>
  </si>
  <si>
    <t xml:space="preserve">  - Lợn thịt xuất chuồng</t>
  </si>
  <si>
    <t>Tổng đàn gia cầm các loại</t>
  </si>
  <si>
    <r>
      <t>10</t>
    </r>
    <r>
      <rPr>
        <vertAlign val="superscript"/>
        <sz val="14"/>
        <rFont val="Times New Roman"/>
        <family val="1"/>
      </rPr>
      <t>6</t>
    </r>
    <r>
      <rPr>
        <sz val="14"/>
        <rFont val="Times New Roman"/>
        <family val="1"/>
      </rPr>
      <t xml:space="preserve"> con</t>
    </r>
  </si>
  <si>
    <t xml:space="preserve">  - Trong đó: Đàn gà</t>
  </si>
  <si>
    <t xml:space="preserve">  - Tổng số gia cầm xuất chuồng</t>
  </si>
  <si>
    <t>Sản phẩm chăn nuôi</t>
  </si>
  <si>
    <t>Thịt hơi các loại:</t>
  </si>
  <si>
    <t>1000 tấn</t>
  </si>
  <si>
    <t xml:space="preserve">                    - Thịt trâu</t>
  </si>
  <si>
    <t xml:space="preserve">                    - Thịt bò</t>
  </si>
  <si>
    <t xml:space="preserve">                    - Thịt lợn</t>
  </si>
  <si>
    <t xml:space="preserve">                    - Thịt gia cầm</t>
  </si>
  <si>
    <t xml:space="preserve">                    - Thịt dê</t>
  </si>
  <si>
    <t>Trứng</t>
  </si>
  <si>
    <r>
      <t>10</t>
    </r>
    <r>
      <rPr>
        <vertAlign val="superscript"/>
        <sz val="14"/>
        <rFont val="Times New Roman"/>
        <family val="1"/>
      </rPr>
      <t>6</t>
    </r>
    <r>
      <rPr>
        <sz val="14"/>
        <rFont val="Times New Roman"/>
        <family val="1"/>
      </rPr>
      <t xml:space="preserve"> quả</t>
    </r>
  </si>
  <si>
    <t>Tổng đàn ong</t>
  </si>
  <si>
    <t>Sản lượng mật ong</t>
  </si>
  <si>
    <t xml:space="preserve"> - Bảo vệ rừng </t>
  </si>
  <si>
    <t xml:space="preserve"> - Sản lượng khai thác</t>
  </si>
  <si>
    <r>
      <t>10</t>
    </r>
    <r>
      <rPr>
        <vertAlign val="superscript"/>
        <sz val="14"/>
        <rFont val="Times New Roman"/>
        <family val="1"/>
      </rPr>
      <t>3</t>
    </r>
    <r>
      <rPr>
        <sz val="14"/>
        <rFont val="Times New Roman"/>
        <family val="1"/>
      </rPr>
      <t xml:space="preserve"> m</t>
    </r>
    <r>
      <rPr>
        <vertAlign val="superscript"/>
        <sz val="14"/>
        <rFont val="Times New Roman"/>
        <family val="1"/>
      </rPr>
      <t>3</t>
    </r>
  </si>
  <si>
    <t xml:space="preserve"> + Rừng trồng</t>
  </si>
  <si>
    <t>- Diện tích nuôi thủy sản</t>
  </si>
  <si>
    <t xml:space="preserve">  Trong đó: Cá nuôi</t>
  </si>
  <si>
    <t xml:space="preserve">- Sản lượng khai thác và nuôi trồng thủy sản  </t>
  </si>
  <si>
    <t>- Số sản phẩm được công nhận OCOP đạt 3 sao trở lên (tính luỹ kế)</t>
  </si>
  <si>
    <t>Sản phẩm</t>
  </si>
  <si>
    <t>CÔNG NGHIỆP - XÂY DỰNG</t>
  </si>
  <si>
    <t xml:space="preserve"> - Công nghiệp khai khoáng</t>
  </si>
  <si>
    <t xml:space="preserve"> - Công nghiệp chế biến, chế tạo</t>
  </si>
  <si>
    <t xml:space="preserve"> - Sản xuất và phân phối điện, khí đốt, nước</t>
  </si>
  <si>
    <t xml:space="preserve"> - Cung cấp nước, quản lý và xử lý rác thải, nước thải</t>
  </si>
  <si>
    <t xml:space="preserve"> - Thiết bị ngoại vi</t>
  </si>
  <si>
    <t xml:space="preserve"> - Mạch điện tích hợp</t>
  </si>
  <si>
    <r>
      <t>10</t>
    </r>
    <r>
      <rPr>
        <vertAlign val="superscript"/>
        <sz val="14"/>
        <rFont val="Times New Roman"/>
        <family val="1"/>
      </rPr>
      <t>6</t>
    </r>
    <r>
      <rPr>
        <sz val="14"/>
        <rFont val="Times New Roman"/>
        <family val="1"/>
      </rPr>
      <t xml:space="preserve"> chiếc</t>
    </r>
  </si>
  <si>
    <t xml:space="preserve"> - Phân bón các loại</t>
  </si>
  <si>
    <r>
      <t>10</t>
    </r>
    <r>
      <rPr>
        <vertAlign val="superscript"/>
        <sz val="14"/>
        <rFont val="Times New Roman"/>
        <family val="1"/>
      </rPr>
      <t>3</t>
    </r>
    <r>
      <rPr>
        <sz val="14"/>
        <rFont val="Times New Roman"/>
        <family val="1"/>
      </rPr>
      <t xml:space="preserve"> tấn</t>
    </r>
  </si>
  <si>
    <t xml:space="preserve"> - Sản phẩm may mặc</t>
  </si>
  <si>
    <t xml:space="preserve"> - Nước máy thương phẩm</t>
  </si>
  <si>
    <r>
      <t>10</t>
    </r>
    <r>
      <rPr>
        <vertAlign val="superscript"/>
        <sz val="14"/>
        <rFont val="Times New Roman"/>
        <family val="1"/>
      </rPr>
      <t xml:space="preserve">3 </t>
    </r>
    <r>
      <rPr>
        <sz val="14"/>
        <rFont val="Times New Roman"/>
        <family val="1"/>
      </rPr>
      <t>m</t>
    </r>
    <r>
      <rPr>
        <vertAlign val="superscript"/>
        <sz val="14"/>
        <rFont val="Times New Roman"/>
        <family val="1"/>
      </rPr>
      <t>3</t>
    </r>
  </si>
  <si>
    <t>DỊCH VỤ</t>
  </si>
  <si>
    <t>Tổng mức bán lẻ hàng hóa và doanh thu dịch vụ</t>
  </si>
  <si>
    <t>Du lịch</t>
  </si>
  <si>
    <t xml:space="preserve"> - Số lượt khách du lịch nội địa</t>
  </si>
  <si>
    <t>Nghìn lượt người</t>
  </si>
  <si>
    <t xml:space="preserve"> - Số lượt khách quốc tế</t>
  </si>
  <si>
    <t>PHÁT TRIỂN DOANH NGHIỆP, HTX</t>
  </si>
  <si>
    <t>Doanh nghiệp nhà nước</t>
  </si>
  <si>
    <t xml:space="preserve"> - Số doanh nghiệp nhà nước đang hoạt động </t>
  </si>
  <si>
    <t>DN</t>
  </si>
  <si>
    <t xml:space="preserve">Trong đó: - Doanh nghiệp 100% vốn nhà nước            </t>
  </si>
  <si>
    <t xml:space="preserve">                 - Doanh nghiệp &gt; 50% vốn nhà nước</t>
  </si>
  <si>
    <t xml:space="preserve"> - Tổng vốn chủ sở hữu tại doanh nghiệp</t>
  </si>
  <si>
    <t xml:space="preserve"> - Tổng vốn điều lệ </t>
  </si>
  <si>
    <t xml:space="preserve"> - Đóng góp ngân sách</t>
  </si>
  <si>
    <t>Doanh nghiệp ngoài nhà nước</t>
  </si>
  <si>
    <t xml:space="preserve"> - Lũy kế số doanh nghiệp được thành lập</t>
  </si>
  <si>
    <t xml:space="preserve"> - Trong đó: số doanh nghiệp được thành lập mới</t>
  </si>
  <si>
    <t xml:space="preserve"> - Số doanh nghiệp kinh doanh có lãi</t>
  </si>
  <si>
    <t xml:space="preserve"> - Số lao động trong doanh nghiệp</t>
  </si>
  <si>
    <t>3</t>
  </si>
  <si>
    <t>Hợp tác xã</t>
  </si>
  <si>
    <t>Trong đó: thành lập mới</t>
  </si>
  <si>
    <t>HTX</t>
  </si>
  <si>
    <t xml:space="preserve"> - Tổng số hợp tác xã đang hoạt động có kết quả sản xuất kinh doanh (Lũy kế)</t>
  </si>
  <si>
    <t xml:space="preserve"> - Tổng số lao động thường xuyên trong hợp tác xã</t>
  </si>
  <si>
    <t xml:space="preserve"> - Số lao động là thành viên hợp tác xã</t>
  </si>
  <si>
    <t>Trong đó: Thành viên mới</t>
  </si>
  <si>
    <t xml:space="preserve"> - Tổng doanh thu bình quân của một hợp tác xã</t>
  </si>
  <si>
    <t xml:space="preserve"> - Tổng số người quản lý hợp tác xã</t>
  </si>
  <si>
    <t xml:space="preserve"> - Thu nhập bình quân một lao động thường xuyên trong hợp tác xã</t>
  </si>
  <si>
    <t>Triệu đồng/tháng</t>
  </si>
  <si>
    <t>4</t>
  </si>
  <si>
    <t>Liên hiệp hợp tác xã</t>
  </si>
  <si>
    <t xml:space="preserve"> - Tổng số liên hiệp hợp tác xã</t>
  </si>
  <si>
    <t>Liên hiệp HTX</t>
  </si>
  <si>
    <t>5</t>
  </si>
  <si>
    <t>Tổ hợp tác</t>
  </si>
  <si>
    <t xml:space="preserve"> - Tổng số tổ hợp tác</t>
  </si>
  <si>
    <t>Trong đó: Số tổ hợp tác đăng ký chứng thực</t>
  </si>
  <si>
    <t xml:space="preserve"> + Rau chế biến, rau an toàn</t>
  </si>
  <si>
    <t>Trong đó: Rau chế biến</t>
  </si>
  <si>
    <t xml:space="preserve"> Trong đó: Khoán bảo vệ</t>
  </si>
  <si>
    <t>Tỷ lệ vốn đầu tư phát triển toàn xã hội/GRDP </t>
  </si>
  <si>
    <t xml:space="preserve"> - Tai nghe có nối với micro</t>
  </si>
  <si>
    <t xml:space="preserve"> - Đồng hồ thông minh</t>
  </si>
  <si>
    <t xml:space="preserve"> - Các loại ắc quy điện khác </t>
  </si>
  <si>
    <t xml:space="preserve"> - Chậu rửa và bồn rửa bằng thép không gỉ</t>
  </si>
  <si>
    <r>
      <t>10</t>
    </r>
    <r>
      <rPr>
        <vertAlign val="superscript"/>
        <sz val="14"/>
        <rFont val="Times New Roman"/>
        <family val="1"/>
      </rPr>
      <t>6</t>
    </r>
    <r>
      <rPr>
        <sz val="14"/>
        <rFont val="Times New Roman"/>
        <family val="1"/>
      </rPr>
      <t xml:space="preserve"> SP</t>
    </r>
  </si>
  <si>
    <t xml:space="preserve"> - Cấu kiện nhà lắp sẵn bằng kim loại</t>
  </si>
  <si>
    <t xml:space="preserve"> - Phụ tùng khác của xe có động cơ</t>
  </si>
  <si>
    <r>
      <t>10</t>
    </r>
    <r>
      <rPr>
        <vertAlign val="superscript"/>
        <sz val="14"/>
        <rFont val="Times New Roman"/>
        <family val="1"/>
      </rPr>
      <t>6</t>
    </r>
    <r>
      <rPr>
        <sz val="14"/>
        <rFont val="Times New Roman"/>
        <family val="1"/>
      </rPr>
      <t xml:space="preserve"> cái</t>
    </r>
  </si>
  <si>
    <r>
      <t>10</t>
    </r>
    <r>
      <rPr>
        <vertAlign val="superscript"/>
        <sz val="14"/>
        <rFont val="Times New Roman"/>
        <family val="1"/>
      </rPr>
      <t>3</t>
    </r>
    <r>
      <rPr>
        <sz val="14"/>
        <rFont val="Times New Roman"/>
        <family val="1"/>
      </rPr>
      <t>Kwh</t>
    </r>
  </si>
  <si>
    <r>
      <t>10</t>
    </r>
    <r>
      <rPr>
        <vertAlign val="superscript"/>
        <sz val="14"/>
        <rFont val="Times New Roman"/>
        <family val="1"/>
      </rPr>
      <t>3</t>
    </r>
    <r>
      <rPr>
        <sz val="14"/>
        <rFont val="Times New Roman"/>
        <family val="1"/>
      </rPr>
      <t xml:space="preserve"> cái</t>
    </r>
  </si>
  <si>
    <r>
      <t>10</t>
    </r>
    <r>
      <rPr>
        <vertAlign val="superscript"/>
        <sz val="14"/>
        <rFont val="Times New Roman"/>
        <family val="1"/>
      </rPr>
      <t xml:space="preserve">3 </t>
    </r>
    <r>
      <rPr>
        <sz val="14"/>
        <rFont val="Times New Roman"/>
        <family val="1"/>
      </rPr>
      <t>cái</t>
    </r>
  </si>
  <si>
    <t>3.5</t>
  </si>
  <si>
    <t>3.4</t>
  </si>
  <si>
    <t>3.3</t>
  </si>
  <si>
    <t>3.2</t>
  </si>
  <si>
    <t>3.1</t>
  </si>
  <si>
    <t>Cơ cấu GRDP</t>
  </si>
  <si>
    <t xml:space="preserve">      - Công nghiệp-Xây dựng</t>
  </si>
  <si>
    <t xml:space="preserve">Cây ăn quả </t>
  </si>
  <si>
    <t xml:space="preserve"> - Diện tích thu hoạch</t>
  </si>
  <si>
    <t>Nhãn</t>
  </si>
  <si>
    <t>Ổi</t>
  </si>
  <si>
    <t xml:space="preserve">Rau các loại (tính cả khoai tây)             </t>
  </si>
  <si>
    <t xml:space="preserve">  - Tổng đàn dê</t>
  </si>
  <si>
    <t xml:space="preserve">  - Tổng đàn ngựa</t>
  </si>
  <si>
    <t xml:space="preserve">  + Rừng phòng hộ và đặc dụng</t>
  </si>
  <si>
    <t xml:space="preserve">  + Rừng sản xuất</t>
  </si>
  <si>
    <t xml:space="preserve"> - Trồng cây phân tán (Chương trình trồng 01 tỷ cây xanh)</t>
  </si>
  <si>
    <t xml:space="preserve">     + Diện tích nuôi theo hướng VietGAP, an toàn</t>
  </si>
  <si>
    <t xml:space="preserve"> - Tỷ lệ hộ dân nông thôn sử dụng nước sạch đạt quy chuẩn (QCVN 01-1:2018/BYT)</t>
  </si>
  <si>
    <t>17,1</t>
  </si>
  <si>
    <t>17,4</t>
  </si>
  <si>
    <t>17,6</t>
  </si>
  <si>
    <t>79,7</t>
  </si>
  <si>
    <t>84,6</t>
  </si>
  <si>
    <t>87,36</t>
  </si>
  <si>
    <r>
      <rPr>
        <b/>
        <sz val="14"/>
        <rFont val="Times New Roman"/>
        <family val="1"/>
      </rPr>
      <t>Tổng đàn trâu</t>
    </r>
    <r>
      <rPr>
        <sz val="14"/>
        <rFont val="Times New Roman"/>
        <family val="1"/>
      </rPr>
      <t xml:space="preserve"> (trung bình năm)</t>
    </r>
  </si>
  <si>
    <r>
      <rPr>
        <b/>
        <sz val="14"/>
        <rFont val="Times New Roman"/>
        <family val="1"/>
      </rPr>
      <t>Tổng đàn bò</t>
    </r>
    <r>
      <rPr>
        <sz val="14"/>
        <rFont val="Times New Roman"/>
        <family val="1"/>
      </rPr>
      <t xml:space="preserve"> (trung bình năm)</t>
    </r>
  </si>
  <si>
    <r>
      <rPr>
        <b/>
        <sz val="14"/>
        <rFont val="Times New Roman"/>
        <family val="1"/>
      </rPr>
      <t xml:space="preserve">Tổng đàn lợn </t>
    </r>
    <r>
      <rPr>
        <sz val="14"/>
        <rFont val="Times New Roman"/>
        <family val="1"/>
      </rPr>
      <t>(trung bình năm)</t>
    </r>
  </si>
  <si>
    <r>
      <t>10</t>
    </r>
    <r>
      <rPr>
        <vertAlign val="superscript"/>
        <sz val="14"/>
        <rFont val="Times New Roman"/>
        <family val="1"/>
      </rPr>
      <t>3</t>
    </r>
    <r>
      <rPr>
        <sz val="14"/>
        <rFont val="Times New Roman"/>
        <family val="1"/>
      </rPr>
      <t xml:space="preserve"> đàn</t>
    </r>
  </si>
  <si>
    <r>
      <t>10</t>
    </r>
    <r>
      <rPr>
        <vertAlign val="superscript"/>
        <sz val="14"/>
        <rFont val="Times New Roman"/>
        <family val="1"/>
      </rPr>
      <t>6</t>
    </r>
    <r>
      <rPr>
        <sz val="14"/>
        <rFont val="Times New Roman"/>
        <family val="1"/>
      </rPr>
      <t xml:space="preserve"> cây</t>
    </r>
  </si>
  <si>
    <t>Vải GlobalGAP (Cấp mã vùng trồng xuất khẩu sang thị trường Mỹ, Nhật, EU):</t>
  </si>
  <si>
    <t>Trong đó:  Lúa chất lượng</t>
  </si>
  <si>
    <t xml:space="preserve">  - Tỷ lệ xã, phường, thị trấn phổ cập THCS mức độ 3</t>
  </si>
  <si>
    <t xml:space="preserve">  - Số huyện, thành phố đạt phổ cập THCS mức độ 3</t>
  </si>
  <si>
    <t xml:space="preserve">  - Tỷ lệ huyện, thành phố đạt phổ cập THCS MĐ 3</t>
  </si>
  <si>
    <r>
      <t xml:space="preserve"> - Tỷ lệ dân số được cung cấp nước sạch</t>
    </r>
    <r>
      <rPr>
        <vertAlign val="superscript"/>
        <sz val="14"/>
        <rFont val="Times New Roman"/>
        <family val="1"/>
      </rPr>
      <t xml:space="preserve"> </t>
    </r>
    <r>
      <rPr>
        <i/>
        <sz val="13"/>
        <rFont val="Times New Roman"/>
        <family val="1"/>
      </rPr>
      <t>(Đạt QC01 trở lên)</t>
    </r>
  </si>
  <si>
    <r>
      <t>10</t>
    </r>
    <r>
      <rPr>
        <b/>
        <vertAlign val="superscript"/>
        <sz val="14"/>
        <rFont val="Times New Roman"/>
        <family val="1"/>
      </rPr>
      <t>3</t>
    </r>
    <r>
      <rPr>
        <b/>
        <sz val="14"/>
        <rFont val="Times New Roman"/>
        <family val="1"/>
      </rPr>
      <t xml:space="preserve"> người</t>
    </r>
  </si>
  <si>
    <r>
      <t>10</t>
    </r>
    <r>
      <rPr>
        <vertAlign val="superscript"/>
        <sz val="14"/>
        <rFont val="Times New Roman"/>
        <family val="1"/>
      </rPr>
      <t>3</t>
    </r>
    <r>
      <rPr>
        <sz val="14"/>
        <rFont val="Times New Roman"/>
        <family val="1"/>
      </rPr>
      <t xml:space="preserve"> người</t>
    </r>
  </si>
  <si>
    <r>
      <t xml:space="preserve"> - Tỷ lệ hộ nghèo </t>
    </r>
    <r>
      <rPr>
        <i/>
        <sz val="14"/>
        <rFont val="Times New Roman"/>
        <family val="1"/>
      </rPr>
      <t>(theo chuẩn nghèo 2021-2025)</t>
    </r>
  </si>
  <si>
    <r>
      <t>g/m</t>
    </r>
    <r>
      <rPr>
        <vertAlign val="superscript"/>
        <sz val="14"/>
        <rFont val="Times New Roman"/>
        <family val="1"/>
      </rPr>
      <t>3</t>
    </r>
  </si>
  <si>
    <t>5,4</t>
  </si>
  <si>
    <t>5,5</t>
  </si>
  <si>
    <t xml:space="preserve"> - Tổng số hợp tác xã (lũy kế)</t>
  </si>
  <si>
    <t xml:space="preserve">    Trong đó: Lao động nữ</t>
  </si>
  <si>
    <t xml:space="preserve"> -</t>
  </si>
  <si>
    <t>138-140</t>
  </si>
  <si>
    <t xml:space="preserve"> - Tỷ lệ xã, phường, thị trấn đạt Tiêu chí quốc gia về y tế giai đoạn 2021-2030 (Tiêu chí mới)</t>
  </si>
  <si>
    <t xml:space="preserve"> - </t>
  </si>
  <si>
    <r>
      <t xml:space="preserve"> - Số doanh nghiệp có trạng thái đang hoạt động </t>
    </r>
    <r>
      <rPr>
        <i/>
        <sz val="14"/>
        <rFont val="Times New Roman"/>
        <family val="1"/>
      </rPr>
      <t>(lũy kế)</t>
    </r>
  </si>
  <si>
    <t>Thực hiện xóa nhà tạm, nhà dột nát cho hộ nghèo, hộ cận nghèo và hỗ trợ gia đình người có công gặp khó khăn về nhà ở, nhà xuống cấp cần được sửa chữa, xây mới</t>
  </si>
  <si>
    <t>`</t>
  </si>
  <si>
    <t>CÁC CÂN ĐỐI CỦA NỀN KINH TẾ</t>
  </si>
  <si>
    <t>CHỈ TIÊU TỔNG HỢP PHÁT TRIỂN KINH TẾ - XÃ HỘI</t>
  </si>
  <si>
    <t>PHỤ LỤC</t>
  </si>
  <si>
    <t xml:space="preserve">CƠ CẤU KINH TẾ VÀ NĂNG SUẤT LAO ĐỘNG </t>
  </si>
  <si>
    <t xml:space="preserve">PHÁT TRIỂN NGÀNH, LĨNH VỰC KINH TẾ CHỦ YẾU </t>
  </si>
  <si>
    <t>VỐN ĐẦU TƯ PHÁT TRIỂN TOÀN XÃ HỘI (Theo giá hiện hành)</t>
  </si>
  <si>
    <t xml:space="preserve">CÁC LĨNH VỰC XÃ HỘI, MÔI TRƯỜNG </t>
  </si>
  <si>
    <t>(Kèm theo Báo cáo số          /BC-UBND ngày        tháng 01 năm 2024
 của UBND tỉnh)</t>
  </si>
  <si>
    <t>(Kèm theo Báo cáo số           /BC-UBND ngày      tháng 01 năm 2024 của Uỷ ban nhân dân tỉnh)</t>
  </si>
  <si>
    <t>(Kèm theo Báo cáo số            /BC-UBND     ngày      tháng  01 năm 2024 của Uỷ ban nhân dân tỉnh)</t>
  </si>
  <si>
    <t>(Kèm theo Báo cáo số            /BC-UBND ngày         tháng 01 năm 2024 của Uỷ ban nhân dân tỉnh)</t>
  </si>
  <si>
    <t>(Kèm theo Báo cáo số            /BC-UBND ngày        tháng 01 năm 2024 của Uỷ ban nhân dân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</si>
</sst>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5">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0.0"/>
    <numFmt numFmtId="167" formatCode="0.0"/>
    <numFmt numFmtId="168" formatCode="_(* #,##0_);_(* \(#,##0\);_(* &quot;-&quot;??_);_(@_)"/>
    <numFmt numFmtId="169" formatCode="0.000"/>
    <numFmt numFmtId="170" formatCode="0.000000"/>
    <numFmt numFmtId="171" formatCode="_-&quot;ñ&quot;* #,##0_-;\-&quot;ñ&quot;* #,##0_-;_-&quot;ñ&quot;* &quot;-&quot;_-;_-@_-"/>
    <numFmt numFmtId="172" formatCode="&quot; $&quot;#,##0\ ;&quot;-$&quot;#,##0\ ;&quot; $- &quot;;@\ "/>
    <numFmt numFmtId="173" formatCode="00.000"/>
    <numFmt numFmtId="174" formatCode="&quot;?&quot;#,##0;&quot;?&quot;\-#,##0"/>
    <numFmt numFmtId="175" formatCode="\\#,##0;[Red]&quot;\\-&quot;#,##0"/>
    <numFmt numFmtId="176" formatCode="#,##0\ &quot;DM&quot;;\-#,##0\ &quot;DM&quot;"/>
    <numFmt numFmtId="177" formatCode="\\0\.00;[Red]&quot;\\\\\\-&quot;0\.00"/>
    <numFmt numFmtId="178" formatCode="_ * #,##0.00_ ;_ * \-#,##0.00_ ;_ * &quot;-&quot;??_ ;_ @_ "/>
    <numFmt numFmtId="179" formatCode="#,##0&quot;   &quot;;\-#,##0&quot;   &quot;;&quot; -   &quot;;@\ "/>
    <numFmt numFmtId="180" formatCode="_ * #,##0_ ;_ * \-#,##0_ ;_ * &quot;-&quot;_ ;_ @_ "/>
    <numFmt numFmtId="181" formatCode="#,##0&quot;$&quot;_);[Red]\(#,##0&quot;$&quot;\)"/>
    <numFmt numFmtId="182" formatCode="&quot; $&quot;#,##0\ ;&quot; $(&quot;#,##0\);&quot; $- &quot;;@\ "/>
    <numFmt numFmtId="183" formatCode="_-* #,##0&quot;$&quot;_-;_-* #,##0&quot;$&quot;\-;_-* &quot;-&quot;&quot;$&quot;_-;_-@_-"/>
    <numFmt numFmtId="184" formatCode="_-* #,##0\ &quot;F&quot;_-;\-* #,##0\ &quot;F&quot;_-;_-* &quot;-&quot;\ &quot;F&quot;_-;_-@_-"/>
    <numFmt numFmtId="185" formatCode="_-* #,##0\ &quot;$&quot;_-;\-* #,##0\ &quot;$&quot;_-;_-* &quot;-&quot;\ &quot;$&quot;_-;_-@_-"/>
    <numFmt numFmtId="186" formatCode="_-&quot;$&quot;* #,##0_-;\-&quot;$&quot;* #,##0_-;_-&quot;$&quot;* &quot;-&quot;_-;_-@_-"/>
    <numFmt numFmtId="187" formatCode="#,##0.00\ ;\-#,##0.00\ ;&quot; -&quot;#\ ;@\ "/>
    <numFmt numFmtId="188" formatCode="_-* #,##0.00_$_-;_-* #,##0.00_$\-;_-* &quot;-&quot;??_$_-;_-@_-"/>
    <numFmt numFmtId="189" formatCode="#,##0.00&quot;    &quot;;\-#,##0.00&quot;    &quot;;&quot; -&quot;#&quot;    &quot;;@\ "/>
    <numFmt numFmtId="190" formatCode="_-* #,##0.00\ _V_N_D_-;\-* #,##0.00\ _V_N_D_-;_-* &quot;-&quot;??\ _V_N_D_-;_-@_-"/>
    <numFmt numFmtId="191" formatCode="_-* #,##0.00\ _F_-;\-* #,##0.00\ _F_-;_-* &quot;-&quot;??\ _F_-;_-@_-"/>
    <numFmt numFmtId="192" formatCode="_-* #,##0.00\ _€_-;\-* #,##0.00\ _€_-;_-* &quot;-&quot;??\ _€_-;_-@_-"/>
    <numFmt numFmtId="193" formatCode="_-* #,##0.00\ _V_N_Ñ_-;_-* #,##0.00\ _V_N_Ñ\-;_-* &quot;-&quot;??\ _V_N_Ñ_-;_-@_-"/>
    <numFmt numFmtId="194" formatCode="_-* #,##0.00\ _ñ_-;\-* #,##0.00\ _ñ_-;_-* &quot;-&quot;??\ _ñ_-;_-@_-"/>
    <numFmt numFmtId="195" formatCode="#,##0\ ;\-#,##0\ ;&quot; - &quot;;@\ "/>
    <numFmt numFmtId="196" formatCode="_(&quot;$&quot;\ * #,##0_);_(&quot;$&quot;\ * \(#,##0\);_(&quot;$&quot;\ * &quot;-&quot;_);_(@_)"/>
    <numFmt numFmtId="197" formatCode="_-* #,##0\ &quot;ñ&quot;_-;\-* #,##0\ &quot;ñ&quot;_-;_-* &quot;-&quot;\ &quot;ñ&quot;_-;_-@_-"/>
    <numFmt numFmtId="198" formatCode="_-* #,##0_$_-;_-* #,##0_$\-;_-* &quot;-&quot;_$_-;_-@_-"/>
    <numFmt numFmtId="199" formatCode="#,##0&quot;    &quot;;\-#,##0&quot;    &quot;;&quot; -    &quot;;@\ "/>
    <numFmt numFmtId="200" formatCode="_-* #,##0\ _V_N_D_-;\-* #,##0\ _V_N_D_-;_-* &quot;-&quot;\ _V_N_D_-;_-@_-"/>
    <numFmt numFmtId="201" formatCode="_-* #,##0\ _F_-;\-* #,##0\ _F_-;_-* &quot;-&quot;\ _F_-;_-@_-"/>
    <numFmt numFmtId="202" formatCode="_-* #,##0\ _€_-;\-* #,##0\ _€_-;_-* &quot;-&quot;\ _€_-;_-@_-"/>
    <numFmt numFmtId="203" formatCode="_-* #,##0\ _V_N_Ñ_-;_-* #,##0\ _V_N_Ñ\-;_-* &quot;-&quot;\ _V_N_Ñ_-;_-@_-"/>
    <numFmt numFmtId="204" formatCode="_-* #,##0\ _$_-;\-* #,##0\ _$_-;_-* &quot;-&quot;\ _$_-;_-@_-"/>
    <numFmt numFmtId="205" formatCode="_-* #,##0\ _ñ_-;\-* #,##0\ _ñ_-;_-* &quot;-&quot;\ _ñ_-;_-@_-"/>
    <numFmt numFmtId="206" formatCode="_(* #,##0.0000_);_(* \(#,##0.0000\);_(* &quot;-&quot;??_);_(@_)"/>
    <numFmt numFmtId="207" formatCode="#,##0&quot;$ &quot;;\-#,##0&quot;$ &quot;;&quot; -$ &quot;;@\ "/>
    <numFmt numFmtId="208" formatCode="#,##0.00&quot;$ &quot;;\-#,##0.00&quot;$ &quot;;&quot; -&quot;#&quot;$ &quot;;@\ "/>
    <numFmt numFmtId="209" formatCode="&quot;SFr.&quot;\ #,##0.00;[Red]&quot;SFr.&quot;\ \-#,##0.00"/>
    <numFmt numFmtId="210" formatCode="&quot;ß&quot;\t#,##0_);\(&quot;ß&quot;\t#,##0\)"/>
    <numFmt numFmtId="211" formatCode="_ &quot;SFr.&quot;\ * #,##0_ ;_ &quot;SFr.&quot;\ * \-#,##0_ ;_ &quot;SFr.&quot;\ * &quot;-&quot;_ ;_ @_ "/>
    <numFmt numFmtId="212" formatCode="_ &quot;\&quot;* #,##0.00_ ;_ &quot;\&quot;* \-#,##0.00_ ;_ &quot;\&quot;* &quot;-&quot;??_ ;_ @_ "/>
    <numFmt numFmtId="213" formatCode="#,##0.00&quot;   &quot;;\-#,##0.00&quot;   &quot;;&quot; -&quot;#&quot;   &quot;;@\ "/>
    <numFmt numFmtId="214" formatCode=";;"/>
    <numFmt numFmtId="215" formatCode="mmm"/>
    <numFmt numFmtId="216" formatCode="#,##0.0_);\(#,##0.0\)"/>
    <numFmt numFmtId="217" formatCode="0.0%;[Red]\(0.0%\)"/>
    <numFmt numFmtId="218" formatCode="_ * #,##0.00_)&quot;£&quot;_ ;_ * \(#,##0.00\)&quot;£&quot;_ ;_ * &quot;-&quot;??_)&quot;£&quot;_ ;_ @_ "/>
    <numFmt numFmtId="219" formatCode="_-&quot;$&quot;* #,##0.00_-;\-&quot;$&quot;* #,##0.00_-;_-&quot;$&quot;* &quot;-&quot;??_-;_-@_-"/>
    <numFmt numFmtId="220" formatCode="0.0%;\(0.0%\)"/>
    <numFmt numFmtId="221" formatCode="_-* #,##0.00\ &quot;F&quot;_-;\-* #,##0.00\ &quot;F&quot;_-;_-* &quot;-&quot;??\ &quot;F&quot;_-;_-@_-"/>
    <numFmt numFmtId="222" formatCode="0.000_)"/>
    <numFmt numFmtId="223" formatCode="#,##0\ ;&quot; (&quot;#,##0\);&quot; - &quot;;@\ "/>
    <numFmt numFmtId="224" formatCode="_._.* #,##0.0_)_%;_._.* \(#,##0.0\)_%;_._.* \ .0_)_%"/>
    <numFmt numFmtId="225" formatCode="_._.* #,##0.000_)_%;_._.* \(#,##0.000\)_%;_._.* \ .000_)_%"/>
    <numFmt numFmtId="226" formatCode="#,##0.00\ ;&quot; (&quot;#,##0.00\);&quot; -&quot;#\ ;@\ "/>
    <numFmt numFmtId="227" formatCode="#,##0.0\ ;&quot; (&quot;#,##0.0\);&quot; -&quot;#\ ;@\ "/>
    <numFmt numFmtId="228" formatCode="#,##0\ &quot;þ&quot;;[Red]\-#,##0\ &quot;þ&quot;"/>
    <numFmt numFmtId="229" formatCode="#,##0;\(#,##0\)"/>
    <numFmt numFmtId="230" formatCode="_-* #,##0.0000\ _F_-;\-* #,##0.0000\ _F_-;_-* &quot;-&quot;??\ _F_-;_-@_-"/>
    <numFmt numFmtId="231" formatCode="&quot;$&quot;* #,##0.00_);&quot;$&quot;* \(#,##0.00\)"/>
    <numFmt numFmtId="232" formatCode="_(* #,##0.000_);_(* \(#,##0.000\);_(* &quot;-&quot;??_);_(@_)"/>
    <numFmt numFmtId="233" formatCode="\$#,##0\ ;\(\$#,##0\)"/>
    <numFmt numFmtId="234" formatCode="\$#,##0\ ;&quot;($&quot;#,##0\)"/>
    <numFmt numFmtId="235" formatCode="\t0.00%"/>
    <numFmt numFmtId="236" formatCode="&quot;$&quot;\ \ \ \ #,##0_);\(&quot;$&quot;\ \ \ #,##0\)"/>
    <numFmt numFmtId="237" formatCode="&quot;$&quot;\ \ \ \ \ #,##0_);\(&quot;$&quot;\ \ \ \ \ #,##0\)"/>
    <numFmt numFmtId="238" formatCode="\t#\ ??/??"/>
    <numFmt numFmtId="239" formatCode="_-[$€-2]* #,##0.00_-;\-[$€-2]* #,##0.00_-;_-[$€-2]* &quot;-&quot;??_-"/>
    <numFmt numFmtId="240" formatCode="#,##0_);\-#,##0_)"/>
    <numFmt numFmtId="241" formatCode="#,##0.000000\ ;&quot; (&quot;#,##0.000000\);&quot; -&quot;#\ ;@\ "/>
    <numFmt numFmtId="242" formatCode="_(* #,##0.000000_);_(* \(#,##0.000000\);_(* &quot;-&quot;??_);_(@_)"/>
    <numFmt numFmtId="243" formatCode="&quot; $&quot;#,##0.00\ ;&quot;-$&quot;#,##0.00\ ;&quot; $-&quot;#\ ;@\ "/>
    <numFmt numFmtId="244" formatCode="#,##0\ &quot;mk&quot;;[Red]\-#,##0\ &quot;mk&quot;"/>
    <numFmt numFmtId="245" formatCode="_-* #,##0\ _m_k_-;\-* #,##0\ _m_k_-;_-* &quot;-&quot;\ _m_k_-;_-@_-"/>
    <numFmt numFmtId="246" formatCode="&quot;\&quot;#,##0;[Red]\-&quot;\&quot;#,##0"/>
    <numFmt numFmtId="247" formatCode="&quot;\&quot;#,##0.00;\-&quot;\&quot;#,##0.00"/>
    <numFmt numFmtId="248" formatCode="&quot;VND&quot;#,##0_);[Red]\(&quot;VND&quot;#,##0\)"/>
    <numFmt numFmtId="249" formatCode="0\.00\ "/>
    <numFmt numFmtId="250" formatCode="0&quot;.&quot;00_)"/>
    <numFmt numFmtId="251" formatCode="#,##0.00_);\-#,##0.00_)"/>
    <numFmt numFmtId="252" formatCode="_-&quot;ß&quot;* #,##0_-;\-&quot;ß&quot;* #,##0_-;_-&quot;ß&quot;* &quot;-&quot;_-;_-@_-"/>
    <numFmt numFmtId="253" formatCode="_-&quot;ß&quot;* #,##0.00_-;\-&quot;ß&quot;* #,##0.00_-;_-&quot;ß&quot;* &quot;-&quot;??_-;_-@_-"/>
    <numFmt numFmtId="254" formatCode="#,##0.000_);\(#,##0.000\)"/>
    <numFmt numFmtId="255" formatCode="&quot;\&quot;#,##0;[Red]&quot;\&quot;\-#,##0"/>
    <numFmt numFmtId="256" formatCode="&quot;\&quot;#,##0.00;[Red]&quot;\&quot;\-#,##0.00"/>
    <numFmt numFmtId="257" formatCode="&quot;\&quot;#,##0;[Red]&quot;\&quot;&quot;\&quot;\-#,##0"/>
    <numFmt numFmtId="258" formatCode="&quot;\&quot;#,##0.00;[Red]&quot;\&quot;&quot;\&quot;&quot;\&quot;&quot;\&quot;&quot;\&quot;&quot;\&quot;\-#,##0.00"/>
    <numFmt numFmtId="259" formatCode="mmm\-yyyy"/>
    <numFmt numFmtId="260" formatCode="&quot;D&quot;"/>
    <numFmt numFmtId="261" formatCode="#,##0.00\ ;[Red]\(#,##0.00\)"/>
    <numFmt numFmtId="262" formatCode="#,##0.00\ &quot;F&quot;;[Red]\-#,##0.00\ &quot;F&quot;"/>
    <numFmt numFmtId="263" formatCode="#,##0.00&quot; F&quot;;[Red]\-#,##0.00&quot; F&quot;"/>
    <numFmt numFmtId="264" formatCode="_(\€* #,##0.00_);_(\€* \(#,##0.00\);_(\€* \-??_);_(@_)"/>
    <numFmt numFmtId="265" formatCode="#,##0\ &quot;F&quot;;\-#,##0\ &quot;F&quot;"/>
    <numFmt numFmtId="266" formatCode="#,##0\ &quot;F&quot;;[Red]\-#,##0\ &quot;F&quot;"/>
    <numFmt numFmtId="267" formatCode="#,##0&quot; F &quot;;\-#,##0&quot; F &quot;;&quot; - F &quot;;@\ "/>
    <numFmt numFmtId="268" formatCode="0&quot;    &quot;"/>
    <numFmt numFmtId="269" formatCode="0\ \ \ \ "/>
    <numFmt numFmtId="270" formatCode="#,##0.00\ &quot;F&quot;;\-#,##0.00\ &quot;F&quot;"/>
    <numFmt numFmtId="271" formatCode="#,##0.00&quot; F&quot;;\-#,##0.00&quot; F&quot;"/>
    <numFmt numFmtId="272" formatCode="_(* #,##0.00000_);_(* \(#,##0.00000\);_(* &quot;-&quot;??_);_(@_)"/>
    <numFmt numFmtId="273" formatCode="&quot;$&quot;* #,##0_);&quot;$&quot;* \(#,##0\)"/>
    <numFmt numFmtId="274" formatCode="&quot;$&quot;* #,##0.00_)_%;&quot;$&quot;* \(#,##0.00\)_%"/>
    <numFmt numFmtId="275" formatCode="&quot;$&quot;* #,##0_)_%;&quot;$&quot;* \(#,##0\)_%"/>
    <numFmt numFmtId="276" formatCode="#,##0_)_%;\(#,##0\)_%"/>
    <numFmt numFmtId="277" formatCode="#,##0.00_)_%;\(#,##0.00\)_%"/>
    <numFmt numFmtId="278" formatCode="&quot; $&quot;#,##0.00\ ;&quot; $(&quot;#,##0.00\);&quot; $-&quot;#\ ;@\ "/>
    <numFmt numFmtId="279" formatCode="#,##0&quot;          &quot;;\-#,##0&quot;          &quot;;&quot; -          &quot;;@\ "/>
    <numFmt numFmtId="280" formatCode="#,##0.00&quot;          &quot;;\-#,##0.00&quot;          &quot;;&quot; -&quot;#&quot;          &quot;;@\ "/>
    <numFmt numFmtId="281" formatCode="#,##0.00\ ;&quot; -&quot;#,##0.00\ ;&quot; -&quot;#\ ;@\ "/>
    <numFmt numFmtId="282" formatCode="#,##0\ ;&quot; -&quot;#,##0\ ;&quot; - &quot;;@\ "/>
    <numFmt numFmtId="283" formatCode="_-&quot;€&quot;* #,##0_-;\-&quot;€&quot;* #,##0_-;_-&quot;€&quot;* &quot;-&quot;_-;_-@_-"/>
    <numFmt numFmtId="284" formatCode="#,##0\ &quot;€&quot;;[Red]\-#,##0\ &quot;€&quot;"/>
    <numFmt numFmtId="285" formatCode="_-&quot;€&quot;* #,##0.00_-;\-&quot;€&quot;* #,##0.00_-;_-&quot;€&quot;* &quot;-&quot;??_-;_-@_-"/>
    <numFmt numFmtId="286" formatCode="#,###;\-#,###;&quot;&quot;;_(@_)"/>
    <numFmt numFmtId="287" formatCode="&quot;$&quot;#,##0;\-&quot;$&quot;#,##0"/>
    <numFmt numFmtId="288" formatCode="_-* #,##0.00\ _ _-;\-* #,##0.00\ _ _-;_-* &quot;-&quot;??\ _ _-;_-@_-"/>
    <numFmt numFmtId="289" formatCode="_-* #,##0.0\ _ _-;\-* #,##0.0\ _ _-;_-* &quot;-&quot;??\ _ _-;_-@_-"/>
    <numFmt numFmtId="290" formatCode="0.000%"/>
    <numFmt numFmtId="291" formatCode="_(* #,##0.0_);_(* \(#,##0.0\);_(* &quot;-&quot;??_);_(@_)"/>
    <numFmt numFmtId="292" formatCode="0_);\(0\)"/>
    <numFmt numFmtId="293" formatCode="#,##0.000"/>
  </numFmts>
  <fonts count="168">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24"/>
      <color theme="1"/>
      <name val="Times New Roman"/>
      <family val="1"/>
    </font>
    <font>
      <sz val="14"/>
      <color theme="1"/>
      <name val="Times New Roman"/>
      <family val="1"/>
    </font>
    <font>
      <b/>
      <sz val="24"/>
      <color theme="1"/>
      <name val="Times New Roman"/>
      <family val="1"/>
    </font>
    <font>
      <i/>
      <sz val="20"/>
      <color theme="1"/>
      <name val="Times New Roman"/>
      <family val="1"/>
    </font>
    <font>
      <sz val="10"/>
      <name val="Arial"/>
      <family val="2"/>
    </font>
    <font>
      <b/>
      <sz val="13"/>
      <color theme="1"/>
      <name val="Times New Roman"/>
      <family val="1"/>
    </font>
    <font>
      <sz val="13"/>
      <color theme="1"/>
      <name val="Times New Roman"/>
      <family val="1"/>
    </font>
    <font>
      <sz val="12"/>
      <color theme="1"/>
      <name val="Times New Roman"/>
      <family val="1"/>
    </font>
    <font>
      <b/>
      <sz val="12"/>
      <color theme="1"/>
      <name val="Times New Roman"/>
      <family val="1"/>
    </font>
    <font>
      <i/>
      <sz val="12"/>
      <color theme="1"/>
      <name val="Times New Roman"/>
      <family val="1"/>
    </font>
    <font>
      <i/>
      <sz val="13"/>
      <color theme="1"/>
      <name val="Times New Roman"/>
      <family val="1"/>
    </font>
    <font>
      <sz val="10"/>
      <name val="Arial"/>
      <family val="2"/>
    </font>
    <font>
      <sz val="12"/>
      <name val="VNI-Times"/>
    </font>
    <font>
      <sz val="11"/>
      <name val="??"/>
      <family val="3"/>
    </font>
    <font>
      <sz val="10"/>
      <name val="?? ??"/>
      <family val="1"/>
      <charset val="136"/>
    </font>
    <font>
      <sz val="10"/>
      <name val=".VnArial"/>
      <family val="2"/>
    </font>
    <font>
      <sz val="12"/>
      <name val="????"/>
      <family val="1"/>
      <charset val="136"/>
    </font>
    <font>
      <sz val="12"/>
      <name val="Courier"/>
      <family val="3"/>
    </font>
    <font>
      <sz val="12"/>
      <name val="???"/>
      <family val="1"/>
      <charset val="129"/>
    </font>
    <font>
      <sz val="12"/>
      <name val="|??¢¥¢¬¨Ï"/>
      <family val="1"/>
      <charset val="129"/>
    </font>
    <font>
      <sz val="10"/>
      <name val="MS Sans Serif"/>
      <family val="2"/>
    </font>
    <font>
      <sz val="10"/>
      <name val="VNI-Times"/>
    </font>
    <font>
      <sz val="10"/>
      <name val="VnTime"/>
    </font>
    <font>
      <sz val="14"/>
      <name val="Terminal"/>
      <family val="3"/>
      <charset val="128"/>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4"/>
      <name val=".VnTimeH"/>
      <family val="2"/>
    </font>
    <font>
      <sz val="11"/>
      <color indexed="9"/>
      <name val="Calibri"/>
      <family val="2"/>
    </font>
    <font>
      <sz val="14"/>
      <name val=".VnTime"/>
      <family val="2"/>
    </font>
    <font>
      <sz val="8"/>
      <name val="Arial"/>
      <family val="2"/>
    </font>
    <font>
      <sz val="12"/>
      <name val="¹UAAA¼"/>
      <family val="3"/>
      <charset val="129"/>
    </font>
    <font>
      <sz val="12"/>
      <name val="¹ÙÅÁÃ¼"/>
      <charset val="129"/>
    </font>
    <font>
      <sz val="8"/>
      <name val="Times New Roman"/>
      <family val="1"/>
    </font>
    <font>
      <sz val="12"/>
      <name val="¹UAAA¼"/>
      <family val="3"/>
      <charset val="128"/>
    </font>
    <font>
      <sz val="11"/>
      <color indexed="20"/>
      <name val="Calibri"/>
      <family val="2"/>
    </font>
    <font>
      <sz val="12"/>
      <name val="Tms Rmn"/>
    </font>
    <font>
      <sz val="10"/>
      <name val="Times New Roman"/>
      <family val="1"/>
    </font>
    <font>
      <sz val="11"/>
      <name val="µ¸¿ò"/>
      <charset val="129"/>
    </font>
    <font>
      <sz val="10"/>
      <name val="Helv"/>
    </font>
    <font>
      <b/>
      <sz val="11"/>
      <color indexed="52"/>
      <name val="Calibri"/>
      <family val="2"/>
    </font>
    <font>
      <b/>
      <sz val="10"/>
      <name val="Helv"/>
      <family val="2"/>
    </font>
    <font>
      <b/>
      <sz val="10"/>
      <name val="Arial"/>
      <family val="2"/>
    </font>
    <font>
      <b/>
      <sz val="10"/>
      <name val="Helv"/>
    </font>
    <font>
      <b/>
      <sz val="11"/>
      <name val="Arial"/>
      <family val="2"/>
    </font>
    <font>
      <b/>
      <sz val="11"/>
      <color indexed="9"/>
      <name val="Calibri"/>
      <family val="2"/>
    </font>
    <font>
      <sz val="10"/>
      <name val="VNI-Aptima"/>
    </font>
    <font>
      <sz val="10"/>
      <color indexed="8"/>
      <name val="Arial"/>
      <family val="2"/>
    </font>
    <font>
      <b/>
      <sz val="8"/>
      <name val="Arial"/>
      <family val="2"/>
    </font>
    <font>
      <sz val="11"/>
      <name val="Tms Rmn"/>
    </font>
    <font>
      <sz val="11"/>
      <name val="Times New Roman"/>
      <family val="1"/>
    </font>
    <font>
      <sz val="11"/>
      <name val="New Times Roman"/>
    </font>
    <font>
      <u val="singleAccounting"/>
      <sz val="11"/>
      <name val="Times New Roman"/>
      <family val="1"/>
    </font>
    <font>
      <sz val="10"/>
      <name val="Arial"/>
      <family val="2"/>
      <charset val="1"/>
    </font>
    <font>
      <sz val="10"/>
      <name val="Mangal"/>
      <family val="2"/>
    </font>
    <font>
      <sz val="12"/>
      <name val=".VnTime"/>
      <family val="2"/>
    </font>
    <font>
      <sz val="10"/>
      <name val="Times New Roman"/>
      <family val="1"/>
    </font>
    <font>
      <b/>
      <sz val="14"/>
      <name val="Arial"/>
      <family val="2"/>
    </font>
    <font>
      <sz val="10"/>
      <name val="MS Serif"/>
      <family val="1"/>
    </font>
    <font>
      <sz val="10"/>
      <name val="Courier New"/>
      <family val="3"/>
    </font>
    <font>
      <sz val="10"/>
      <name val="Courier"/>
      <family val="3"/>
    </font>
    <font>
      <sz val="10"/>
      <color indexed="16"/>
      <name val="MS Serif"/>
      <family val="1"/>
    </font>
    <font>
      <sz val="11"/>
      <color indexed="8"/>
      <name val="Arial Unicode MS"/>
      <family val="2"/>
    </font>
    <font>
      <i/>
      <sz val="11"/>
      <color indexed="23"/>
      <name val="Calibri"/>
      <family val="2"/>
    </font>
    <font>
      <sz val="11"/>
      <color indexed="17"/>
      <name val="Calibri"/>
      <family val="2"/>
    </font>
    <font>
      <b/>
      <sz val="11"/>
      <name val="Times New Roman"/>
      <family val="1"/>
    </font>
    <font>
      <b/>
      <sz val="12"/>
      <color indexed="9"/>
      <name val="Tms Rmn"/>
    </font>
    <font>
      <b/>
      <sz val="12"/>
      <name val="Helv"/>
      <family val="2"/>
    </font>
    <font>
      <b/>
      <sz val="12"/>
      <name val="Arial"/>
      <family val="2"/>
    </font>
    <font>
      <b/>
      <sz val="12"/>
      <name val="Helv"/>
    </font>
    <font>
      <b/>
      <sz val="18"/>
      <name val="Arial"/>
      <family val="2"/>
    </font>
    <font>
      <b/>
      <sz val="15"/>
      <color indexed="56"/>
      <name val="Calibri"/>
      <family val="2"/>
    </font>
    <font>
      <b/>
      <sz val="13"/>
      <color indexed="56"/>
      <name val="Calibri"/>
      <family val="2"/>
    </font>
    <font>
      <b/>
      <sz val="11"/>
      <color indexed="56"/>
      <name val="Calibri"/>
      <family val="2"/>
    </font>
    <font>
      <b/>
      <sz val="8"/>
      <name val="MS Sans Serif"/>
      <family val="2"/>
    </font>
    <font>
      <sz val="11"/>
      <color indexed="62"/>
      <name val="Calibri"/>
      <family val="2"/>
    </font>
    <font>
      <sz val="11"/>
      <color indexed="52"/>
      <name val="Calibri"/>
      <family val="2"/>
    </font>
    <font>
      <i/>
      <sz val="10"/>
      <name val=".VnTime"/>
      <family val="2"/>
    </font>
    <font>
      <b/>
      <sz val="10"/>
      <name val=".VnArial"/>
      <family val="2"/>
    </font>
    <font>
      <b/>
      <sz val="10"/>
      <name val=".VnTime"/>
      <family val="2"/>
    </font>
    <font>
      <b/>
      <sz val="11"/>
      <name val="Helv"/>
      <family val="2"/>
    </font>
    <font>
      <b/>
      <sz val="11"/>
      <name val="Helv"/>
    </font>
    <font>
      <sz val="10"/>
      <name val=".VnTime"/>
      <family val="2"/>
    </font>
    <font>
      <sz val="12"/>
      <name val="Arial"/>
      <family val="2"/>
    </font>
    <font>
      <sz val="11"/>
      <color indexed="60"/>
      <name val="Calibri"/>
      <family val="2"/>
    </font>
    <font>
      <sz val="7"/>
      <name val="Small Fonts"/>
      <family val="2"/>
    </font>
    <font>
      <b/>
      <sz val="12"/>
      <name val="VN-NTime"/>
    </font>
    <font>
      <sz val="10"/>
      <name val="VNtimes new roman"/>
      <family val="1"/>
    </font>
    <font>
      <b/>
      <i/>
      <sz val="16"/>
      <name val="Arial"/>
      <family val="2"/>
    </font>
    <font>
      <b/>
      <i/>
      <sz val="16"/>
      <name val="Helv"/>
    </font>
    <font>
      <sz val="11"/>
      <color indexed="8"/>
      <name val="Calibri"/>
      <family val="2"/>
      <charset val="163"/>
    </font>
    <font>
      <sz val="11"/>
      <name val="VNI-Aptima"/>
    </font>
    <font>
      <sz val="11"/>
      <name val="–¾’©"/>
      <family val="1"/>
      <charset val="128"/>
    </font>
    <font>
      <b/>
      <sz val="11"/>
      <color indexed="63"/>
      <name val="Calibri"/>
      <family val="2"/>
    </font>
    <font>
      <sz val="10"/>
      <name val="Arial"/>
      <family val="2"/>
      <charset val="204"/>
    </font>
    <font>
      <sz val="12"/>
      <name val="Helv"/>
    </font>
    <font>
      <sz val="10"/>
      <name val="Tms Rmn"/>
      <family val="1"/>
    </font>
    <font>
      <b/>
      <sz val="10"/>
      <name val="MS Sans Serif"/>
      <family val="2"/>
    </font>
    <font>
      <sz val="8"/>
      <name val="Wingdings"/>
      <charset val="2"/>
    </font>
    <font>
      <b/>
      <i/>
      <u/>
      <sz val="10"/>
      <name val="Arial"/>
      <family val="2"/>
    </font>
    <font>
      <sz val="8"/>
      <name val="Helv"/>
    </font>
    <font>
      <sz val="8"/>
      <name val="MS Sans Serif"/>
      <family val="2"/>
    </font>
    <font>
      <sz val="12"/>
      <name val="Arial MT"/>
    </font>
    <font>
      <sz val="10"/>
      <name val="VNbook-Antiqua"/>
    </font>
    <font>
      <b/>
      <sz val="8"/>
      <color indexed="8"/>
      <name val="Helv"/>
    </font>
    <font>
      <b/>
      <sz val="8"/>
      <color indexed="8"/>
      <name val="Arial"/>
      <family val="2"/>
    </font>
    <font>
      <b/>
      <sz val="8"/>
      <color indexed="8"/>
      <name val="Helv"/>
      <family val="2"/>
    </font>
    <font>
      <sz val="10"/>
      <name val="Symbol"/>
      <family val="1"/>
      <charset val="2"/>
    </font>
    <font>
      <sz val="13"/>
      <name val=".VnTime"/>
      <family val="2"/>
    </font>
    <font>
      <sz val="13"/>
      <name val=".VnTime"/>
      <family val="2"/>
    </font>
    <font>
      <sz val="11"/>
      <name val="VNI-Times"/>
    </font>
    <font>
      <sz val="12"/>
      <name val=".VnArial"/>
      <family val="2"/>
    </font>
    <font>
      <sz val="10"/>
      <name val="VNI-Tekon"/>
    </font>
    <font>
      <sz val="14"/>
      <name val=".Vn3DH"/>
      <family val="2"/>
    </font>
    <font>
      <b/>
      <sz val="10"/>
      <color indexed="10"/>
      <name val="Arial"/>
      <family val="2"/>
    </font>
    <font>
      <b/>
      <sz val="18"/>
      <color indexed="56"/>
      <name val="Cambria"/>
      <family val="2"/>
    </font>
    <font>
      <b/>
      <sz val="10"/>
      <name val=".VnTimeH"/>
      <family val="2"/>
    </font>
    <font>
      <b/>
      <sz val="11"/>
      <name val=".VnTimeH"/>
      <family val="2"/>
    </font>
    <font>
      <b/>
      <sz val="11"/>
      <color indexed="8"/>
      <name val="Calibri"/>
      <family val="2"/>
    </font>
    <font>
      <sz val="10"/>
      <name val="VNI-Helve-Condense"/>
    </font>
    <font>
      <b/>
      <sz val="12"/>
      <name val=".VnTime"/>
      <family val="2"/>
    </font>
    <font>
      <sz val="9"/>
      <name val=".VnTime"/>
      <family val="2"/>
    </font>
    <font>
      <sz val="11"/>
      <color indexed="10"/>
      <name val="Calibri"/>
      <family val="2"/>
    </font>
    <font>
      <sz val="14"/>
      <name val=".VnArial"/>
      <family val="2"/>
    </font>
    <font>
      <sz val="22"/>
      <name val="ＭＳ 明朝"/>
      <family val="1"/>
    </font>
    <font>
      <sz val="22"/>
      <name val="ＭＳ 明朝"/>
      <family val="1"/>
      <charset val="128"/>
    </font>
    <font>
      <sz val="16"/>
      <name val="AngsanaUPC"/>
      <family val="3"/>
    </font>
    <font>
      <sz val="10"/>
      <name val=" "/>
      <family val="1"/>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2"/>
      <name val="宋体"/>
    </font>
    <font>
      <sz val="10"/>
      <color rgb="FF000000"/>
      <name val="Arial"/>
      <family val="2"/>
    </font>
    <font>
      <sz val="12"/>
      <name val=".VnArial Narrow"/>
      <family val="2"/>
    </font>
    <font>
      <sz val="11"/>
      <color theme="1"/>
      <name val="Calibri"/>
      <family val="2"/>
      <scheme val="minor"/>
    </font>
    <font>
      <sz val="11"/>
      <color theme="1"/>
      <name val="Calibri"/>
      <family val="2"/>
      <charset val="163"/>
      <scheme val="minor"/>
    </font>
    <font>
      <sz val="14"/>
      <name val="Times New Roman"/>
      <family val="1"/>
    </font>
    <font>
      <i/>
      <sz val="14"/>
      <name val="Times New Roman"/>
      <family val="1"/>
    </font>
    <font>
      <b/>
      <i/>
      <sz val="14"/>
      <name val="Times New Roman"/>
      <family val="1"/>
    </font>
    <font>
      <b/>
      <sz val="14"/>
      <name val="Times New Roman"/>
      <family val="1"/>
    </font>
    <font>
      <vertAlign val="superscript"/>
      <sz val="14"/>
      <name val="Times New Roman"/>
      <family val="1"/>
    </font>
    <font>
      <sz val="13"/>
      <name val="Times New Roman"/>
      <family val="1"/>
    </font>
    <font>
      <sz val="11"/>
      <name val=".VnTime"/>
      <family val="2"/>
    </font>
    <font>
      <sz val="14"/>
      <color rgb="FFFF0000"/>
      <name val="Times New Roman"/>
      <family val="1"/>
    </font>
    <font>
      <sz val="14"/>
      <name val=".VnTime"/>
      <family val="2"/>
    </font>
    <font>
      <sz val="10"/>
      <name val="Arial"/>
      <family val="2"/>
    </font>
    <font>
      <sz val="10"/>
      <name val="Arial"/>
      <family val="2"/>
      <charset val="163"/>
    </font>
    <font>
      <sz val="14"/>
      <name val="Times New Roman"/>
      <family val="1"/>
      <charset val="163"/>
    </font>
    <font>
      <sz val="10"/>
      <color rgb="FF000000"/>
      <name val="Arial"/>
      <family val="2"/>
    </font>
    <font>
      <i/>
      <sz val="13"/>
      <name val="Times New Roman"/>
      <family val="1"/>
    </font>
    <font>
      <b/>
      <vertAlign val="superscript"/>
      <sz val="14"/>
      <name val="Times New Roman"/>
      <family val="1"/>
    </font>
    <font>
      <b/>
      <sz val="14"/>
      <color theme="1"/>
      <name val="Times New Roman"/>
      <family val="1"/>
    </font>
    <font>
      <i/>
      <sz val="14"/>
      <color theme="1"/>
      <name val="Times New Roman"/>
      <family val="1"/>
    </font>
    <font>
      <sz val="9"/>
      <color indexed="81"/>
      <name val="Tahoma"/>
      <family val="2"/>
    </font>
    <font>
      <b/>
      <sz val="9"/>
      <color indexed="81"/>
      <name val="Tahoma"/>
      <family val="2"/>
    </font>
    <font>
      <i/>
      <sz val="14"/>
      <color rgb="FFFF0000"/>
      <name val="Times New Roman"/>
      <family val="1"/>
    </font>
  </fonts>
  <fills count="63">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21"/>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9"/>
        <bgColor indexed="26"/>
      </patternFill>
    </fill>
    <fill>
      <patternFill patternType="solid">
        <fgColor indexed="9"/>
        <bgColor indexed="64"/>
      </patternFill>
    </fill>
    <fill>
      <patternFill patternType="solid">
        <fgColor indexed="65"/>
        <bgColor indexed="64"/>
      </patternFill>
    </fill>
    <fill>
      <patternFill patternType="solid">
        <fgColor indexed="26"/>
        <bgColor indexed="64"/>
      </patternFill>
    </fill>
    <fill>
      <patternFill patternType="solid">
        <fgColor indexed="15"/>
        <bgColor indexed="35"/>
      </patternFill>
    </fill>
    <fill>
      <patternFill patternType="solid">
        <fgColor indexed="15"/>
      </patternFill>
    </fill>
    <fill>
      <patternFill patternType="solid">
        <fgColor indexed="12"/>
        <bgColor indexed="39"/>
      </patternFill>
    </fill>
    <fill>
      <patternFill patternType="solid">
        <fgColor indexed="1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darkVertical"/>
    </fill>
    <fill>
      <patternFill patternType="gray125">
        <fgColor indexed="15"/>
      </patternFill>
    </fill>
    <fill>
      <patternFill patternType="solid">
        <fgColor theme="0"/>
        <bgColor indexed="64"/>
      </patternFill>
    </fill>
    <fill>
      <patternFill patternType="solid">
        <fgColor theme="9" tint="0.59999389629810485"/>
        <bgColor indexed="64"/>
      </patternFill>
    </fill>
    <fill>
      <patternFill patternType="solid">
        <fgColor indexed="42"/>
        <bgColor indexed="64"/>
      </patternFill>
    </fill>
    <fill>
      <patternFill patternType="solid">
        <fgColor indexed="47"/>
        <bgColor indexed="64"/>
      </patternFill>
    </fill>
    <fill>
      <patternFill patternType="solid">
        <fgColor theme="9" tint="0.39997558519241921"/>
        <bgColor indexed="64"/>
      </patternFill>
    </fill>
    <fill>
      <patternFill patternType="solid">
        <fgColor theme="6" tint="0.39997558519241921"/>
        <bgColor indexed="64"/>
      </patternFill>
    </fill>
  </fills>
  <borders count="34">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64"/>
      </left>
      <right style="thin">
        <color indexed="64"/>
      </right>
      <top/>
      <bottom/>
      <diagonal/>
    </border>
    <border>
      <left/>
      <right/>
      <top/>
      <bottom style="medium">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62"/>
      </top>
      <bottom style="double">
        <color indexed="62"/>
      </bottom>
      <diagonal/>
    </border>
    <border>
      <left/>
      <right/>
      <top style="double">
        <color indexed="8"/>
      </top>
      <bottom/>
      <diagonal/>
    </border>
    <border>
      <left style="thin">
        <color indexed="8"/>
      </left>
      <right style="thin">
        <color indexed="8"/>
      </right>
      <top style="thin">
        <color indexed="8"/>
      </top>
      <bottom style="thin">
        <color indexed="8"/>
      </bottom>
      <diagonal/>
    </border>
  </borders>
  <cellStyleXfs count="2151">
    <xf numFmtId="0" fontId="0" fillId="0" borderId="0"/>
    <xf numFmtId="171" fontId="17" fillId="0" borderId="0" applyFont="0" applyFill="0" applyBorder="0" applyAlignment="0" applyProtection="0"/>
    <xf numFmtId="172" fontId="16" fillId="0" borderId="0" applyFill="0" applyBorder="0" applyAlignment="0" applyProtection="0"/>
    <xf numFmtId="173" fontId="18" fillId="0" borderId="0" applyFont="0" applyFill="0" applyBorder="0" applyAlignment="0" applyProtection="0"/>
    <xf numFmtId="0" fontId="19" fillId="0" borderId="0" applyFont="0" applyFill="0" applyBorder="0" applyAlignment="0" applyProtection="0"/>
    <xf numFmtId="174" fontId="18" fillId="0" borderId="0" applyFont="0" applyFill="0" applyBorder="0" applyAlignment="0" applyProtection="0"/>
    <xf numFmtId="175" fontId="16" fillId="0" borderId="0"/>
    <xf numFmtId="175" fontId="16" fillId="0" borderId="0"/>
    <xf numFmtId="175" fontId="16" fillId="0" borderId="0" applyFill="0" applyBorder="0" applyAlignment="0" applyProtection="0"/>
    <xf numFmtId="175" fontId="16" fillId="0" borderId="0" applyFill="0" applyBorder="0" applyAlignment="0" applyProtection="0"/>
    <xf numFmtId="0" fontId="16" fillId="0" borderId="0"/>
    <xf numFmtId="176" fontId="18" fillId="0" borderId="0" applyFont="0" applyFill="0" applyBorder="0" applyAlignment="0" applyProtection="0"/>
    <xf numFmtId="177" fontId="16" fillId="0" borderId="0"/>
    <xf numFmtId="177" fontId="16" fillId="0" borderId="0"/>
    <xf numFmtId="177" fontId="16" fillId="0" borderId="0" applyFill="0" applyBorder="0" applyAlignment="0" applyProtection="0"/>
    <xf numFmtId="177" fontId="16" fillId="0" borderId="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8" fontId="20" fillId="0" borderId="0" applyFont="0" applyFill="0" applyBorder="0" applyAlignment="0" applyProtection="0"/>
    <xf numFmtId="179" fontId="16" fillId="0" borderId="0"/>
    <xf numFmtId="180" fontId="20" fillId="0" borderId="0" applyFont="0" applyFill="0" applyBorder="0" applyAlignment="0" applyProtection="0"/>
    <xf numFmtId="164" fontId="21" fillId="0" borderId="0" applyFont="0" applyFill="0" applyBorder="0" applyAlignment="0" applyProtection="0"/>
    <xf numFmtId="165" fontId="21" fillId="0" borderId="0" applyFont="0" applyFill="0" applyBorder="0" applyAlignment="0" applyProtection="0"/>
    <xf numFmtId="181" fontId="22" fillId="0" borderId="0" applyFont="0" applyFill="0" applyBorder="0" applyAlignment="0" applyProtection="0"/>
    <xf numFmtId="0" fontId="23"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xf numFmtId="0" fontId="16" fillId="0" borderId="0"/>
    <xf numFmtId="0" fontId="16" fillId="0" borderId="0"/>
    <xf numFmtId="0" fontId="24"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172" fontId="16" fillId="0" borderId="0" applyFill="0" applyBorder="0" applyAlignment="0" applyProtection="0"/>
    <xf numFmtId="0" fontId="25" fillId="0" borderId="0"/>
    <xf numFmtId="182" fontId="16" fillId="0" borderId="0"/>
    <xf numFmtId="182" fontId="16" fillId="0" borderId="0"/>
    <xf numFmtId="182" fontId="16" fillId="0" borderId="0"/>
    <xf numFmtId="182" fontId="16" fillId="0" borderId="0" applyFill="0" applyBorder="0" applyAlignment="0" applyProtection="0"/>
    <xf numFmtId="182" fontId="16" fillId="0" borderId="0" applyFill="0" applyBorder="0" applyAlignment="0" applyProtection="0"/>
    <xf numFmtId="0" fontId="16" fillId="0" borderId="0"/>
    <xf numFmtId="42" fontId="26" fillId="0" borderId="0" applyFont="0" applyFill="0" applyBorder="0" applyAlignment="0" applyProtection="0"/>
    <xf numFmtId="183" fontId="26" fillId="0" borderId="0" applyFont="0" applyFill="0" applyBorder="0" applyAlignment="0" applyProtection="0"/>
    <xf numFmtId="184" fontId="17" fillId="0" borderId="0" applyFont="0" applyFill="0" applyBorder="0" applyAlignment="0" applyProtection="0"/>
    <xf numFmtId="185" fontId="26" fillId="0" borderId="0" applyFont="0" applyFill="0" applyBorder="0" applyAlignment="0" applyProtection="0"/>
    <xf numFmtId="183" fontId="26" fillId="0" borderId="0" applyFont="0" applyFill="0" applyBorder="0" applyAlignment="0" applyProtection="0"/>
    <xf numFmtId="182" fontId="16" fillId="0" borderId="0"/>
    <xf numFmtId="182" fontId="16" fillId="0" borderId="0"/>
    <xf numFmtId="182" fontId="16" fillId="0" borderId="0" applyFill="0" applyBorder="0" applyAlignment="0" applyProtection="0"/>
    <xf numFmtId="182" fontId="16" fillId="0" borderId="0" applyFill="0" applyBorder="0" applyAlignment="0" applyProtection="0"/>
    <xf numFmtId="0" fontId="16" fillId="0" borderId="0"/>
    <xf numFmtId="186" fontId="17" fillId="0" borderId="0" applyFont="0" applyFill="0" applyBorder="0" applyAlignment="0" applyProtection="0"/>
    <xf numFmtId="172" fontId="16" fillId="0" borderId="0"/>
    <xf numFmtId="172" fontId="16" fillId="0" borderId="0"/>
    <xf numFmtId="172" fontId="16" fillId="0" borderId="0" applyFill="0" applyBorder="0" applyAlignment="0" applyProtection="0"/>
    <xf numFmtId="172" fontId="16" fillId="0" borderId="0" applyFill="0" applyBorder="0" applyAlignment="0" applyProtection="0"/>
    <xf numFmtId="0" fontId="16" fillId="0" borderId="0"/>
    <xf numFmtId="186" fontId="17" fillId="0" borderId="0" applyFont="0" applyFill="0" applyBorder="0" applyAlignment="0" applyProtection="0"/>
    <xf numFmtId="186" fontId="17" fillId="0" borderId="0" applyFont="0" applyFill="0" applyBorder="0" applyAlignment="0" applyProtection="0"/>
    <xf numFmtId="171" fontId="17" fillId="0" borderId="0" applyFont="0" applyFill="0" applyBorder="0" applyAlignment="0" applyProtection="0"/>
    <xf numFmtId="172" fontId="16" fillId="0" borderId="0"/>
    <xf numFmtId="165" fontId="17" fillId="0" borderId="0" applyFont="0" applyFill="0" applyBorder="0" applyAlignment="0" applyProtection="0"/>
    <xf numFmtId="187" fontId="16" fillId="0" borderId="0"/>
    <xf numFmtId="187" fontId="16" fillId="0" borderId="0"/>
    <xf numFmtId="187" fontId="16" fillId="0" borderId="0" applyFill="0" applyBorder="0" applyAlignment="0" applyProtection="0"/>
    <xf numFmtId="187" fontId="16" fillId="0" borderId="0" applyFill="0" applyBorder="0" applyAlignment="0" applyProtection="0"/>
    <xf numFmtId="0" fontId="16" fillId="0" borderId="0"/>
    <xf numFmtId="165" fontId="17" fillId="0" borderId="0" applyFont="0" applyFill="0" applyBorder="0" applyAlignment="0" applyProtection="0"/>
    <xf numFmtId="188" fontId="26" fillId="0" borderId="0" applyFont="0" applyFill="0" applyBorder="0" applyAlignment="0" applyProtection="0"/>
    <xf numFmtId="189" fontId="16" fillId="0" borderId="0"/>
    <xf numFmtId="189" fontId="16" fillId="0" borderId="0"/>
    <xf numFmtId="189" fontId="16" fillId="0" borderId="0" applyFill="0" applyBorder="0" applyAlignment="0" applyProtection="0"/>
    <xf numFmtId="189" fontId="16" fillId="0" borderId="0" applyFill="0" applyBorder="0" applyAlignment="0" applyProtection="0"/>
    <xf numFmtId="0" fontId="16" fillId="0" borderId="0"/>
    <xf numFmtId="178"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2" fontId="26" fillId="0" borderId="0" applyFont="0" applyFill="0" applyBorder="0" applyAlignment="0" applyProtection="0"/>
    <xf numFmtId="190" fontId="26" fillId="0" borderId="0" applyFont="0" applyFill="0" applyBorder="0" applyAlignment="0" applyProtection="0"/>
    <xf numFmtId="188" fontId="26" fillId="0" borderId="0" applyFont="0" applyFill="0" applyBorder="0" applyAlignment="0" applyProtection="0"/>
    <xf numFmtId="193" fontId="26" fillId="0" borderId="0" applyFont="0" applyFill="0" applyBorder="0" applyAlignment="0" applyProtection="0"/>
    <xf numFmtId="190" fontId="26" fillId="0" borderId="0" applyFont="0" applyFill="0" applyBorder="0" applyAlignment="0" applyProtection="0"/>
    <xf numFmtId="178" fontId="26" fillId="0" borderId="0" applyFont="0" applyFill="0" applyBorder="0" applyAlignment="0" applyProtection="0"/>
    <xf numFmtId="0" fontId="26" fillId="0" borderId="0" applyFont="0" applyFill="0" applyBorder="0" applyAlignment="0" applyProtection="0"/>
    <xf numFmtId="191" fontId="26" fillId="0" borderId="0" applyFont="0" applyFill="0" applyBorder="0" applyAlignment="0" applyProtection="0"/>
    <xf numFmtId="191"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4" fontId="26" fillId="0" borderId="0" applyFont="0" applyFill="0" applyBorder="0" applyAlignment="0" applyProtection="0"/>
    <xf numFmtId="189" fontId="16" fillId="0" borderId="0"/>
    <xf numFmtId="187" fontId="16" fillId="0" borderId="0"/>
    <xf numFmtId="164" fontId="17" fillId="0" borderId="0" applyFont="0" applyFill="0" applyBorder="0" applyAlignment="0" applyProtection="0"/>
    <xf numFmtId="195" fontId="16" fillId="0" borderId="0"/>
    <xf numFmtId="195" fontId="16" fillId="0" borderId="0"/>
    <xf numFmtId="195" fontId="16" fillId="0" borderId="0" applyFill="0" applyBorder="0" applyAlignment="0" applyProtection="0"/>
    <xf numFmtId="195" fontId="16" fillId="0" borderId="0" applyFill="0" applyBorder="0" applyAlignment="0" applyProtection="0"/>
    <xf numFmtId="0" fontId="16" fillId="0" borderId="0"/>
    <xf numFmtId="164" fontId="17" fillId="0" borderId="0" applyFont="0" applyFill="0" applyBorder="0" applyAlignment="0" applyProtection="0"/>
    <xf numFmtId="183" fontId="26" fillId="0" borderId="0" applyFont="0" applyFill="0" applyBorder="0" applyAlignment="0" applyProtection="0"/>
    <xf numFmtId="182" fontId="16" fillId="0" borderId="0"/>
    <xf numFmtId="182" fontId="16" fillId="0" borderId="0"/>
    <xf numFmtId="182" fontId="16" fillId="0" borderId="0" applyFill="0" applyBorder="0" applyAlignment="0" applyProtection="0"/>
    <xf numFmtId="182" fontId="16" fillId="0" borderId="0" applyFill="0" applyBorder="0" applyAlignment="0" applyProtection="0"/>
    <xf numFmtId="0" fontId="16" fillId="0" borderId="0"/>
    <xf numFmtId="42" fontId="26" fillId="0" borderId="0" applyFont="0" applyFill="0" applyBorder="0" applyAlignment="0" applyProtection="0"/>
    <xf numFmtId="183" fontId="26" fillId="0" borderId="0" applyFont="0" applyFill="0" applyBorder="0" applyAlignment="0" applyProtection="0"/>
    <xf numFmtId="184" fontId="17" fillId="0" borderId="0" applyFont="0" applyFill="0" applyBorder="0" applyAlignment="0" applyProtection="0"/>
    <xf numFmtId="185" fontId="26" fillId="0" borderId="0" applyFont="0" applyFill="0" applyBorder="0" applyAlignment="0" applyProtection="0"/>
    <xf numFmtId="183" fontId="26" fillId="0" borderId="0" applyFont="0" applyFill="0" applyBorder="0" applyAlignment="0" applyProtection="0"/>
    <xf numFmtId="184" fontId="26" fillId="0" borderId="0" applyFont="0" applyFill="0" applyBorder="0" applyAlignment="0" applyProtection="0"/>
    <xf numFmtId="196" fontId="26" fillId="0" borderId="0" applyFont="0" applyFill="0" applyBorder="0" applyAlignment="0" applyProtection="0"/>
    <xf numFmtId="184" fontId="26" fillId="0" borderId="0" applyFont="0" applyFill="0" applyBorder="0" applyAlignment="0" applyProtection="0"/>
    <xf numFmtId="197" fontId="26" fillId="0" borderId="0" applyFont="0" applyFill="0" applyBorder="0" applyAlignment="0" applyProtection="0"/>
    <xf numFmtId="182" fontId="16" fillId="0" borderId="0"/>
    <xf numFmtId="195" fontId="16" fillId="0" borderId="0"/>
    <xf numFmtId="188" fontId="26" fillId="0" borderId="0" applyFont="0" applyFill="0" applyBorder="0" applyAlignment="0" applyProtection="0"/>
    <xf numFmtId="189" fontId="16" fillId="0" borderId="0"/>
    <xf numFmtId="189" fontId="16" fillId="0" borderId="0"/>
    <xf numFmtId="189" fontId="16" fillId="0" borderId="0" applyFill="0" applyBorder="0" applyAlignment="0" applyProtection="0"/>
    <xf numFmtId="189" fontId="16" fillId="0" borderId="0" applyFill="0" applyBorder="0" applyAlignment="0" applyProtection="0"/>
    <xf numFmtId="0" fontId="16" fillId="0" borderId="0"/>
    <xf numFmtId="178"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2" fontId="26" fillId="0" borderId="0" applyFont="0" applyFill="0" applyBorder="0" applyAlignment="0" applyProtection="0"/>
    <xf numFmtId="190" fontId="26" fillId="0" borderId="0" applyFont="0" applyFill="0" applyBorder="0" applyAlignment="0" applyProtection="0"/>
    <xf numFmtId="188" fontId="26" fillId="0" borderId="0" applyFont="0" applyFill="0" applyBorder="0" applyAlignment="0" applyProtection="0"/>
    <xf numFmtId="193" fontId="26" fillId="0" borderId="0" applyFont="0" applyFill="0" applyBorder="0" applyAlignment="0" applyProtection="0"/>
    <xf numFmtId="190" fontId="26" fillId="0" borderId="0" applyFont="0" applyFill="0" applyBorder="0" applyAlignment="0" applyProtection="0"/>
    <xf numFmtId="178" fontId="26" fillId="0" borderId="0" applyFont="0" applyFill="0" applyBorder="0" applyAlignment="0" applyProtection="0"/>
    <xf numFmtId="0" fontId="26" fillId="0" borderId="0" applyFont="0" applyFill="0" applyBorder="0" applyAlignment="0" applyProtection="0"/>
    <xf numFmtId="191" fontId="26" fillId="0" borderId="0" applyFont="0" applyFill="0" applyBorder="0" applyAlignment="0" applyProtection="0"/>
    <xf numFmtId="191"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4" fontId="26" fillId="0" borderId="0" applyFont="0" applyFill="0" applyBorder="0" applyAlignment="0" applyProtection="0"/>
    <xf numFmtId="165" fontId="17" fillId="0" borderId="0" applyFont="0" applyFill="0" applyBorder="0" applyAlignment="0" applyProtection="0"/>
    <xf numFmtId="187" fontId="16" fillId="0" borderId="0"/>
    <xf numFmtId="187" fontId="16" fillId="0" borderId="0"/>
    <xf numFmtId="187" fontId="16" fillId="0" borderId="0" applyFill="0" applyBorder="0" applyAlignment="0" applyProtection="0"/>
    <xf numFmtId="187" fontId="16" fillId="0" borderId="0" applyFill="0" applyBorder="0" applyAlignment="0" applyProtection="0"/>
    <xf numFmtId="0" fontId="16" fillId="0" borderId="0"/>
    <xf numFmtId="165" fontId="17" fillId="0" borderId="0" applyFont="0" applyFill="0" applyBorder="0" applyAlignment="0" applyProtection="0"/>
    <xf numFmtId="187" fontId="16" fillId="0" borderId="0"/>
    <xf numFmtId="189" fontId="16" fillId="0" borderId="0"/>
    <xf numFmtId="198" fontId="26" fillId="0" borderId="0" applyFont="0" applyFill="0" applyBorder="0" applyAlignment="0" applyProtection="0"/>
    <xf numFmtId="199" fontId="16" fillId="0" borderId="0"/>
    <xf numFmtId="199" fontId="16" fillId="0" borderId="0"/>
    <xf numFmtId="199" fontId="16" fillId="0" borderId="0" applyFill="0" applyBorder="0" applyAlignment="0" applyProtection="0"/>
    <xf numFmtId="199" fontId="16" fillId="0" borderId="0" applyFill="0" applyBorder="0" applyAlignment="0" applyProtection="0"/>
    <xf numFmtId="0" fontId="16" fillId="0" borderId="0"/>
    <xf numFmtId="180"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2" fontId="26" fillId="0" borderId="0" applyFont="0" applyFill="0" applyBorder="0" applyAlignment="0" applyProtection="0"/>
    <xf numFmtId="200" fontId="26" fillId="0" borderId="0" applyFont="0" applyFill="0" applyBorder="0" applyAlignment="0" applyProtection="0"/>
    <xf numFmtId="198" fontId="26" fillId="0" borderId="0" applyFont="0" applyFill="0" applyBorder="0" applyAlignment="0" applyProtection="0"/>
    <xf numFmtId="203" fontId="26" fillId="0" borderId="0" applyFont="0" applyFill="0" applyBorder="0" applyAlignment="0" applyProtection="0"/>
    <xf numFmtId="200" fontId="26" fillId="0" borderId="0" applyFont="0" applyFill="0" applyBorder="0" applyAlignment="0" applyProtection="0"/>
    <xf numFmtId="180" fontId="26" fillId="0" borderId="0" applyFont="0" applyFill="0" applyBorder="0" applyAlignment="0" applyProtection="0"/>
    <xf numFmtId="201" fontId="17" fillId="0" borderId="0" applyFont="0" applyFill="0" applyBorder="0" applyAlignment="0" applyProtection="0"/>
    <xf numFmtId="204" fontId="26" fillId="0" borderId="0" applyFont="0" applyFill="0" applyBorder="0" applyAlignment="0" applyProtection="0"/>
    <xf numFmtId="201"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5" fontId="26" fillId="0" borderId="0" applyFont="0" applyFill="0" applyBorder="0" applyAlignment="0" applyProtection="0"/>
    <xf numFmtId="199" fontId="16" fillId="0" borderId="0"/>
    <xf numFmtId="42" fontId="26" fillId="0" borderId="0" applyFont="0" applyFill="0" applyBorder="0" applyAlignment="0" applyProtection="0"/>
    <xf numFmtId="183" fontId="26" fillId="0" borderId="0" applyFont="0" applyFill="0" applyBorder="0" applyAlignment="0" applyProtection="0"/>
    <xf numFmtId="184" fontId="17" fillId="0" borderId="0" applyFont="0" applyFill="0" applyBorder="0" applyAlignment="0" applyProtection="0"/>
    <xf numFmtId="185" fontId="26" fillId="0" borderId="0" applyFont="0" applyFill="0" applyBorder="0" applyAlignment="0" applyProtection="0"/>
    <xf numFmtId="183" fontId="26" fillId="0" borderId="0" applyFont="0" applyFill="0" applyBorder="0" applyAlignment="0" applyProtection="0"/>
    <xf numFmtId="184" fontId="26" fillId="0" borderId="0" applyFont="0" applyFill="0" applyBorder="0" applyAlignment="0" applyProtection="0"/>
    <xf numFmtId="196" fontId="26" fillId="0" borderId="0" applyFont="0" applyFill="0" applyBorder="0" applyAlignment="0" applyProtection="0"/>
    <xf numFmtId="184" fontId="26" fillId="0" borderId="0" applyFont="0" applyFill="0" applyBorder="0" applyAlignment="0" applyProtection="0"/>
    <xf numFmtId="197" fontId="26" fillId="0" borderId="0" applyFont="0" applyFill="0" applyBorder="0" applyAlignment="0" applyProtection="0"/>
    <xf numFmtId="164" fontId="17" fillId="0" borderId="0" applyFont="0" applyFill="0" applyBorder="0" applyAlignment="0" applyProtection="0"/>
    <xf numFmtId="195" fontId="16" fillId="0" borderId="0"/>
    <xf numFmtId="195" fontId="16" fillId="0" borderId="0"/>
    <xf numFmtId="195" fontId="16" fillId="0" borderId="0" applyFill="0" applyBorder="0" applyAlignment="0" applyProtection="0"/>
    <xf numFmtId="195" fontId="16" fillId="0" borderId="0" applyFill="0" applyBorder="0" applyAlignment="0" applyProtection="0"/>
    <xf numFmtId="0" fontId="16" fillId="0" borderId="0"/>
    <xf numFmtId="164" fontId="17" fillId="0" borderId="0" applyFont="0" applyFill="0" applyBorder="0" applyAlignment="0" applyProtection="0"/>
    <xf numFmtId="195" fontId="16" fillId="0" borderId="0"/>
    <xf numFmtId="182" fontId="16" fillId="0" borderId="0"/>
    <xf numFmtId="165" fontId="17" fillId="0" borderId="0" applyFont="0" applyFill="0" applyBorder="0" applyAlignment="0" applyProtection="0"/>
    <xf numFmtId="187" fontId="16" fillId="0" borderId="0"/>
    <xf numFmtId="187" fontId="16" fillId="0" borderId="0"/>
    <xf numFmtId="187" fontId="16" fillId="0" borderId="0" applyFill="0" applyBorder="0" applyAlignment="0" applyProtection="0"/>
    <xf numFmtId="187" fontId="16" fillId="0" borderId="0" applyFill="0" applyBorder="0" applyAlignment="0" applyProtection="0"/>
    <xf numFmtId="0" fontId="16" fillId="0" borderId="0"/>
    <xf numFmtId="198" fontId="26" fillId="0" borderId="0" applyFont="0" applyFill="0" applyBorder="0" applyAlignment="0" applyProtection="0"/>
    <xf numFmtId="199" fontId="16" fillId="0" borderId="0"/>
    <xf numFmtId="199" fontId="16" fillId="0" borderId="0"/>
    <xf numFmtId="199" fontId="16" fillId="0" borderId="0" applyFill="0" applyBorder="0" applyAlignment="0" applyProtection="0"/>
    <xf numFmtId="199" fontId="16" fillId="0" borderId="0" applyFill="0" applyBorder="0" applyAlignment="0" applyProtection="0"/>
    <xf numFmtId="0" fontId="16" fillId="0" borderId="0"/>
    <xf numFmtId="180"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2" fontId="26" fillId="0" borderId="0" applyFont="0" applyFill="0" applyBorder="0" applyAlignment="0" applyProtection="0"/>
    <xf numFmtId="200" fontId="26" fillId="0" borderId="0" applyFont="0" applyFill="0" applyBorder="0" applyAlignment="0" applyProtection="0"/>
    <xf numFmtId="198" fontId="26" fillId="0" borderId="0" applyFont="0" applyFill="0" applyBorder="0" applyAlignment="0" applyProtection="0"/>
    <xf numFmtId="203" fontId="26" fillId="0" borderId="0" applyFont="0" applyFill="0" applyBorder="0" applyAlignment="0" applyProtection="0"/>
    <xf numFmtId="200" fontId="26" fillId="0" borderId="0" applyFont="0" applyFill="0" applyBorder="0" applyAlignment="0" applyProtection="0"/>
    <xf numFmtId="180" fontId="26" fillId="0" borderId="0" applyFont="0" applyFill="0" applyBorder="0" applyAlignment="0" applyProtection="0"/>
    <xf numFmtId="201" fontId="17" fillId="0" borderId="0" applyFont="0" applyFill="0" applyBorder="0" applyAlignment="0" applyProtection="0"/>
    <xf numFmtId="204" fontId="26" fillId="0" borderId="0" applyFont="0" applyFill="0" applyBorder="0" applyAlignment="0" applyProtection="0"/>
    <xf numFmtId="201"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5" fontId="26" fillId="0" borderId="0" applyFont="0" applyFill="0" applyBorder="0" applyAlignment="0" applyProtection="0"/>
    <xf numFmtId="199" fontId="16" fillId="0" borderId="0"/>
    <xf numFmtId="188" fontId="26" fillId="0" borderId="0" applyFont="0" applyFill="0" applyBorder="0" applyAlignment="0" applyProtection="0"/>
    <xf numFmtId="189" fontId="16" fillId="0" borderId="0"/>
    <xf numFmtId="189" fontId="16" fillId="0" borderId="0"/>
    <xf numFmtId="189" fontId="16" fillId="0" borderId="0" applyFill="0" applyBorder="0" applyAlignment="0" applyProtection="0"/>
    <xf numFmtId="189" fontId="16" fillId="0" borderId="0" applyFill="0" applyBorder="0" applyAlignment="0" applyProtection="0"/>
    <xf numFmtId="0" fontId="16" fillId="0" borderId="0"/>
    <xf numFmtId="178"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2" fontId="26" fillId="0" borderId="0" applyFont="0" applyFill="0" applyBorder="0" applyAlignment="0" applyProtection="0"/>
    <xf numFmtId="190" fontId="26" fillId="0" borderId="0" applyFont="0" applyFill="0" applyBorder="0" applyAlignment="0" applyProtection="0"/>
    <xf numFmtId="188" fontId="26" fillId="0" borderId="0" applyFont="0" applyFill="0" applyBorder="0" applyAlignment="0" applyProtection="0"/>
    <xf numFmtId="193" fontId="26" fillId="0" borderId="0" applyFont="0" applyFill="0" applyBorder="0" applyAlignment="0" applyProtection="0"/>
    <xf numFmtId="190" fontId="26" fillId="0" borderId="0" applyFont="0" applyFill="0" applyBorder="0" applyAlignment="0" applyProtection="0"/>
    <xf numFmtId="178" fontId="26" fillId="0" borderId="0" applyFont="0" applyFill="0" applyBorder="0" applyAlignment="0" applyProtection="0"/>
    <xf numFmtId="0" fontId="26" fillId="0" borderId="0" applyFont="0" applyFill="0" applyBorder="0" applyAlignment="0" applyProtection="0"/>
    <xf numFmtId="191" fontId="26" fillId="0" borderId="0" applyFont="0" applyFill="0" applyBorder="0" applyAlignment="0" applyProtection="0"/>
    <xf numFmtId="191"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4" fontId="26" fillId="0" borderId="0" applyFont="0" applyFill="0" applyBorder="0" applyAlignment="0" applyProtection="0"/>
    <xf numFmtId="189" fontId="16" fillId="0" borderId="0"/>
    <xf numFmtId="164" fontId="17" fillId="0" borderId="0" applyFont="0" applyFill="0" applyBorder="0" applyAlignment="0" applyProtection="0"/>
    <xf numFmtId="195" fontId="16" fillId="0" borderId="0"/>
    <xf numFmtId="195" fontId="16" fillId="0" borderId="0"/>
    <xf numFmtId="195" fontId="16" fillId="0" borderId="0" applyFill="0" applyBorder="0" applyAlignment="0" applyProtection="0"/>
    <xf numFmtId="195" fontId="16" fillId="0" borderId="0" applyFill="0" applyBorder="0" applyAlignment="0" applyProtection="0"/>
    <xf numFmtId="0" fontId="16" fillId="0" borderId="0"/>
    <xf numFmtId="164" fontId="17" fillId="0" borderId="0" applyFont="0" applyFill="0" applyBorder="0" applyAlignment="0" applyProtection="0"/>
    <xf numFmtId="195" fontId="16" fillId="0" borderId="0"/>
    <xf numFmtId="186" fontId="17" fillId="0" borderId="0" applyFont="0" applyFill="0" applyBorder="0" applyAlignment="0" applyProtection="0"/>
    <xf numFmtId="172" fontId="16" fillId="0" borderId="0"/>
    <xf numFmtId="172" fontId="16" fillId="0" borderId="0"/>
    <xf numFmtId="172" fontId="16" fillId="0" borderId="0" applyFill="0" applyBorder="0" applyAlignment="0" applyProtection="0"/>
    <xf numFmtId="172" fontId="16" fillId="0" borderId="0" applyFill="0" applyBorder="0" applyAlignment="0" applyProtection="0"/>
    <xf numFmtId="0" fontId="16" fillId="0" borderId="0"/>
    <xf numFmtId="186" fontId="17" fillId="0" borderId="0" applyFont="0" applyFill="0" applyBorder="0" applyAlignment="0" applyProtection="0"/>
    <xf numFmtId="186" fontId="17" fillId="0" borderId="0" applyFont="0" applyFill="0" applyBorder="0" applyAlignment="0" applyProtection="0"/>
    <xf numFmtId="171" fontId="17" fillId="0" borderId="0" applyFont="0" applyFill="0" applyBorder="0" applyAlignment="0" applyProtection="0"/>
    <xf numFmtId="172" fontId="16" fillId="0" borderId="0"/>
    <xf numFmtId="165" fontId="17" fillId="0" borderId="0" applyFont="0" applyFill="0" applyBorder="0" applyAlignment="0" applyProtection="0"/>
    <xf numFmtId="187" fontId="16" fillId="0" borderId="0"/>
    <xf numFmtId="183" fontId="26" fillId="0" borderId="0" applyFont="0" applyFill="0" applyBorder="0" applyAlignment="0" applyProtection="0"/>
    <xf numFmtId="184" fontId="26" fillId="0" borderId="0" applyFont="0" applyFill="0" applyBorder="0" applyAlignment="0" applyProtection="0"/>
    <xf numFmtId="196" fontId="26" fillId="0" borderId="0" applyFont="0" applyFill="0" applyBorder="0" applyAlignment="0" applyProtection="0"/>
    <xf numFmtId="184" fontId="26" fillId="0" borderId="0" applyFont="0" applyFill="0" applyBorder="0" applyAlignment="0" applyProtection="0"/>
    <xf numFmtId="197" fontId="26" fillId="0" borderId="0" applyFont="0" applyFill="0" applyBorder="0" applyAlignment="0" applyProtection="0"/>
    <xf numFmtId="182" fontId="16" fillId="0" borderId="0"/>
    <xf numFmtId="182" fontId="16" fillId="0" borderId="0"/>
    <xf numFmtId="182" fontId="16" fillId="0" borderId="0"/>
    <xf numFmtId="182" fontId="16" fillId="0" borderId="0" applyFill="0" applyBorder="0" applyAlignment="0" applyProtection="0"/>
    <xf numFmtId="182" fontId="16" fillId="0" borderId="0" applyFill="0" applyBorder="0" applyAlignment="0" applyProtection="0"/>
    <xf numFmtId="0" fontId="16" fillId="0" borderId="0"/>
    <xf numFmtId="42" fontId="26" fillId="0" borderId="0" applyFont="0" applyFill="0" applyBorder="0" applyAlignment="0" applyProtection="0"/>
    <xf numFmtId="164" fontId="17" fillId="0" borderId="0" applyFont="0" applyFill="0" applyBorder="0" applyAlignment="0" applyProtection="0"/>
    <xf numFmtId="195" fontId="16" fillId="0" borderId="0"/>
    <xf numFmtId="195" fontId="16" fillId="0" borderId="0"/>
    <xf numFmtId="195" fontId="16" fillId="0" borderId="0" applyFill="0" applyBorder="0" applyAlignment="0" applyProtection="0"/>
    <xf numFmtId="195" fontId="16" fillId="0" borderId="0" applyFill="0" applyBorder="0" applyAlignment="0" applyProtection="0"/>
    <xf numFmtId="0" fontId="16" fillId="0" borderId="0"/>
    <xf numFmtId="198" fontId="26" fillId="0" borderId="0" applyFont="0" applyFill="0" applyBorder="0" applyAlignment="0" applyProtection="0"/>
    <xf numFmtId="199" fontId="16" fillId="0" borderId="0"/>
    <xf numFmtId="199" fontId="16" fillId="0" borderId="0"/>
    <xf numFmtId="199" fontId="16" fillId="0" borderId="0" applyFill="0" applyBorder="0" applyAlignment="0" applyProtection="0"/>
    <xf numFmtId="199" fontId="16" fillId="0" borderId="0" applyFill="0" applyBorder="0" applyAlignment="0" applyProtection="0"/>
    <xf numFmtId="0" fontId="16" fillId="0" borderId="0"/>
    <xf numFmtId="180"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2" fontId="26" fillId="0" borderId="0" applyFont="0" applyFill="0" applyBorder="0" applyAlignment="0" applyProtection="0"/>
    <xf numFmtId="200" fontId="26" fillId="0" borderId="0" applyFont="0" applyFill="0" applyBorder="0" applyAlignment="0" applyProtection="0"/>
    <xf numFmtId="198" fontId="26" fillId="0" borderId="0" applyFont="0" applyFill="0" applyBorder="0" applyAlignment="0" applyProtection="0"/>
    <xf numFmtId="203" fontId="26" fillId="0" borderId="0" applyFont="0" applyFill="0" applyBorder="0" applyAlignment="0" applyProtection="0"/>
    <xf numFmtId="200" fontId="26" fillId="0" borderId="0" applyFont="0" applyFill="0" applyBorder="0" applyAlignment="0" applyProtection="0"/>
    <xf numFmtId="180" fontId="26" fillId="0" borderId="0" applyFont="0" applyFill="0" applyBorder="0" applyAlignment="0" applyProtection="0"/>
    <xf numFmtId="201" fontId="17" fillId="0" borderId="0" applyFont="0" applyFill="0" applyBorder="0" applyAlignment="0" applyProtection="0"/>
    <xf numFmtId="204" fontId="26" fillId="0" borderId="0" applyFont="0" applyFill="0" applyBorder="0" applyAlignment="0" applyProtection="0"/>
    <xf numFmtId="201"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5" fontId="26" fillId="0" borderId="0" applyFont="0" applyFill="0" applyBorder="0" applyAlignment="0" applyProtection="0"/>
    <xf numFmtId="199" fontId="16" fillId="0" borderId="0"/>
    <xf numFmtId="188" fontId="26" fillId="0" borderId="0" applyFont="0" applyFill="0" applyBorder="0" applyAlignment="0" applyProtection="0"/>
    <xf numFmtId="189" fontId="16" fillId="0" borderId="0"/>
    <xf numFmtId="189" fontId="16" fillId="0" borderId="0"/>
    <xf numFmtId="189" fontId="16" fillId="0" borderId="0" applyFill="0" applyBorder="0" applyAlignment="0" applyProtection="0"/>
    <xf numFmtId="189" fontId="16" fillId="0" borderId="0" applyFill="0" applyBorder="0" applyAlignment="0" applyProtection="0"/>
    <xf numFmtId="0" fontId="16" fillId="0" borderId="0"/>
    <xf numFmtId="178"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2" fontId="26" fillId="0" borderId="0" applyFont="0" applyFill="0" applyBorder="0" applyAlignment="0" applyProtection="0"/>
    <xf numFmtId="190" fontId="26" fillId="0" borderId="0" applyFont="0" applyFill="0" applyBorder="0" applyAlignment="0" applyProtection="0"/>
    <xf numFmtId="188" fontId="26" fillId="0" borderId="0" applyFont="0" applyFill="0" applyBorder="0" applyAlignment="0" applyProtection="0"/>
    <xf numFmtId="193" fontId="26" fillId="0" borderId="0" applyFont="0" applyFill="0" applyBorder="0" applyAlignment="0" applyProtection="0"/>
    <xf numFmtId="190" fontId="26" fillId="0" borderId="0" applyFont="0" applyFill="0" applyBorder="0" applyAlignment="0" applyProtection="0"/>
    <xf numFmtId="178" fontId="26" fillId="0" borderId="0" applyFont="0" applyFill="0" applyBorder="0" applyAlignment="0" applyProtection="0"/>
    <xf numFmtId="0" fontId="26" fillId="0" borderId="0" applyFont="0" applyFill="0" applyBorder="0" applyAlignment="0" applyProtection="0"/>
    <xf numFmtId="191" fontId="26" fillId="0" borderId="0" applyFont="0" applyFill="0" applyBorder="0" applyAlignment="0" applyProtection="0"/>
    <xf numFmtId="191"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4" fontId="26" fillId="0" borderId="0" applyFont="0" applyFill="0" applyBorder="0" applyAlignment="0" applyProtection="0"/>
    <xf numFmtId="189" fontId="16" fillId="0" borderId="0"/>
    <xf numFmtId="186" fontId="17" fillId="0" borderId="0" applyFont="0" applyFill="0" applyBorder="0" applyAlignment="0" applyProtection="0"/>
    <xf numFmtId="172" fontId="16" fillId="0" borderId="0"/>
    <xf numFmtId="172" fontId="16" fillId="0" borderId="0"/>
    <xf numFmtId="172" fontId="16" fillId="0" borderId="0" applyFill="0" applyBorder="0" applyAlignment="0" applyProtection="0"/>
    <xf numFmtId="172" fontId="16" fillId="0" borderId="0" applyFill="0" applyBorder="0" applyAlignment="0" applyProtection="0"/>
    <xf numFmtId="0" fontId="16" fillId="0" borderId="0"/>
    <xf numFmtId="186" fontId="17" fillId="0" borderId="0" applyFont="0" applyFill="0" applyBorder="0" applyAlignment="0" applyProtection="0"/>
    <xf numFmtId="186" fontId="17" fillId="0" borderId="0" applyFont="0" applyFill="0" applyBorder="0" applyAlignment="0" applyProtection="0"/>
    <xf numFmtId="171" fontId="17" fillId="0" borderId="0" applyFont="0" applyFill="0" applyBorder="0" applyAlignment="0" applyProtection="0"/>
    <xf numFmtId="172" fontId="16" fillId="0" borderId="0"/>
    <xf numFmtId="165" fontId="17" fillId="0" borderId="0" applyFont="0" applyFill="0" applyBorder="0" applyAlignment="0" applyProtection="0"/>
    <xf numFmtId="187" fontId="16" fillId="0" borderId="0"/>
    <xf numFmtId="187" fontId="16" fillId="0" borderId="0"/>
    <xf numFmtId="187" fontId="16" fillId="0" borderId="0" applyFill="0" applyBorder="0" applyAlignment="0" applyProtection="0"/>
    <xf numFmtId="187" fontId="16" fillId="0" borderId="0" applyFill="0" applyBorder="0" applyAlignment="0" applyProtection="0"/>
    <xf numFmtId="0" fontId="16" fillId="0" borderId="0"/>
    <xf numFmtId="165" fontId="17" fillId="0" borderId="0" applyFont="0" applyFill="0" applyBorder="0" applyAlignment="0" applyProtection="0"/>
    <xf numFmtId="187" fontId="16" fillId="0" borderId="0"/>
    <xf numFmtId="164" fontId="17" fillId="0" borderId="0" applyFont="0" applyFill="0" applyBorder="0" applyAlignment="0" applyProtection="0"/>
    <xf numFmtId="195" fontId="16" fillId="0" borderId="0"/>
    <xf numFmtId="172" fontId="16" fillId="0" borderId="0"/>
    <xf numFmtId="172" fontId="16" fillId="0" borderId="0"/>
    <xf numFmtId="172" fontId="16" fillId="0" borderId="0"/>
    <xf numFmtId="170" fontId="27" fillId="0" borderId="0" applyFont="0" applyFill="0" applyBorder="0" applyAlignment="0" applyProtection="0"/>
    <xf numFmtId="206" fontId="27" fillId="0" borderId="0" applyFont="0" applyFill="0" applyBorder="0" applyAlignment="0" applyProtection="0"/>
    <xf numFmtId="207" fontId="16" fillId="0" borderId="0"/>
    <xf numFmtId="208" fontId="16" fillId="0" borderId="0"/>
    <xf numFmtId="0" fontId="28" fillId="0" borderId="0"/>
    <xf numFmtId="0" fontId="29" fillId="2" borderId="0"/>
    <xf numFmtId="0" fontId="29" fillId="3" borderId="0"/>
    <xf numFmtId="0" fontId="29" fillId="3" borderId="0"/>
    <xf numFmtId="0" fontId="29" fillId="3" borderId="0"/>
    <xf numFmtId="0" fontId="29" fillId="3" borderId="0"/>
    <xf numFmtId="0" fontId="16" fillId="0" borderId="0"/>
    <xf numFmtId="0" fontId="29" fillId="2" borderId="0"/>
    <xf numFmtId="0" fontId="29" fillId="3" borderId="0"/>
    <xf numFmtId="9" fontId="30" fillId="0" borderId="0" applyBorder="0" applyAlignment="0" applyProtection="0"/>
    <xf numFmtId="0" fontId="31" fillId="2" borderId="0"/>
    <xf numFmtId="0" fontId="31" fillId="3" borderId="0"/>
    <xf numFmtId="0" fontId="31" fillId="3" borderId="0"/>
    <xf numFmtId="0" fontId="31" fillId="3" borderId="0"/>
    <xf numFmtId="0" fontId="31" fillId="3" borderId="0"/>
    <xf numFmtId="0" fontId="16" fillId="0" borderId="0"/>
    <xf numFmtId="0" fontId="31" fillId="2" borderId="0"/>
    <xf numFmtId="0" fontId="31" fillId="3" borderId="0"/>
    <xf numFmtId="0" fontId="32" fillId="5" borderId="0"/>
    <xf numFmtId="0" fontId="32" fillId="5" borderId="0"/>
    <xf numFmtId="0" fontId="32" fillId="5" borderId="0"/>
    <xf numFmtId="0" fontId="32" fillId="5" borderId="0" applyNumberFormat="0" applyBorder="0" applyAlignment="0" applyProtection="0"/>
    <xf numFmtId="0" fontId="32" fillId="5" borderId="0" applyNumberFormat="0" applyBorder="0" applyAlignment="0" applyProtection="0"/>
    <xf numFmtId="0" fontId="16" fillId="0" borderId="0"/>
    <xf numFmtId="0" fontId="32" fillId="5" borderId="0"/>
    <xf numFmtId="0" fontId="32" fillId="5" borderId="0"/>
    <xf numFmtId="0" fontId="32" fillId="5" borderId="0"/>
    <xf numFmtId="0" fontId="32" fillId="5" borderId="0" applyNumberFormat="0" applyBorder="0" applyAlignment="0" applyProtection="0"/>
    <xf numFmtId="0" fontId="32" fillId="5" borderId="0" applyNumberFormat="0" applyBorder="0" applyAlignment="0" applyProtection="0"/>
    <xf numFmtId="0" fontId="16" fillId="0" borderId="0"/>
    <xf numFmtId="0" fontId="32" fillId="4" borderId="0" applyNumberFormat="0" applyBorder="0" applyAlignment="0" applyProtection="0"/>
    <xf numFmtId="0" fontId="32" fillId="5" borderId="0" applyNumberFormat="0" applyBorder="0" applyAlignment="0" applyProtection="0"/>
    <xf numFmtId="0" fontId="16" fillId="0" borderId="0"/>
    <xf numFmtId="0" fontId="32" fillId="7" borderId="0"/>
    <xf numFmtId="0" fontId="32" fillId="7" borderId="0"/>
    <xf numFmtId="0" fontId="32" fillId="7" borderId="0"/>
    <xf numFmtId="0" fontId="32" fillId="7" borderId="0" applyNumberFormat="0" applyBorder="0" applyAlignment="0" applyProtection="0"/>
    <xf numFmtId="0" fontId="32" fillId="7" borderId="0" applyNumberFormat="0" applyBorder="0" applyAlignment="0" applyProtection="0"/>
    <xf numFmtId="0" fontId="16" fillId="0" borderId="0"/>
    <xf numFmtId="0" fontId="32" fillId="7" borderId="0"/>
    <xf numFmtId="0" fontId="32" fillId="7" borderId="0"/>
    <xf numFmtId="0" fontId="32" fillId="7" borderId="0"/>
    <xf numFmtId="0" fontId="32" fillId="7" borderId="0" applyNumberFormat="0" applyBorder="0" applyAlignment="0" applyProtection="0"/>
    <xf numFmtId="0" fontId="32" fillId="7" borderId="0" applyNumberFormat="0" applyBorder="0" applyAlignment="0" applyProtection="0"/>
    <xf numFmtId="0" fontId="16" fillId="0" borderId="0"/>
    <xf numFmtId="0" fontId="32" fillId="6" borderId="0" applyNumberFormat="0" applyBorder="0" applyAlignment="0" applyProtection="0"/>
    <xf numFmtId="0" fontId="32" fillId="7" borderId="0" applyNumberFormat="0" applyBorder="0" applyAlignment="0" applyProtection="0"/>
    <xf numFmtId="0" fontId="16" fillId="0" borderId="0"/>
    <xf numFmtId="0" fontId="32" fillId="9" borderId="0"/>
    <xf numFmtId="0" fontId="32" fillId="9" borderId="0"/>
    <xf numFmtId="0" fontId="32" fillId="9" borderId="0"/>
    <xf numFmtId="0" fontId="32" fillId="9" borderId="0" applyNumberFormat="0" applyBorder="0" applyAlignment="0" applyProtection="0"/>
    <xf numFmtId="0" fontId="32" fillId="9" borderId="0" applyNumberFormat="0" applyBorder="0" applyAlignment="0" applyProtection="0"/>
    <xf numFmtId="0" fontId="16" fillId="0" borderId="0"/>
    <xf numFmtId="0" fontId="32" fillId="9" borderId="0"/>
    <xf numFmtId="0" fontId="32" fillId="9" borderId="0"/>
    <xf numFmtId="0" fontId="32" fillId="9" borderId="0"/>
    <xf numFmtId="0" fontId="32" fillId="9" borderId="0" applyNumberFormat="0" applyBorder="0" applyAlignment="0" applyProtection="0"/>
    <xf numFmtId="0" fontId="32" fillId="9" borderId="0" applyNumberFormat="0" applyBorder="0" applyAlignment="0" applyProtection="0"/>
    <xf numFmtId="0" fontId="16" fillId="0" borderId="0"/>
    <xf numFmtId="0" fontId="32" fillId="8" borderId="0" applyNumberFormat="0" applyBorder="0" applyAlignment="0" applyProtection="0"/>
    <xf numFmtId="0" fontId="32" fillId="9" borderId="0" applyNumberFormat="0" applyBorder="0" applyAlignment="0" applyProtection="0"/>
    <xf numFmtId="0" fontId="16" fillId="0" borderId="0"/>
    <xf numFmtId="0" fontId="32" fillId="11" borderId="0"/>
    <xf numFmtId="0" fontId="32" fillId="11" borderId="0"/>
    <xf numFmtId="0" fontId="32" fillId="11" borderId="0"/>
    <xf numFmtId="0" fontId="32" fillId="11" borderId="0" applyNumberFormat="0" applyBorder="0" applyAlignment="0" applyProtection="0"/>
    <xf numFmtId="0" fontId="32" fillId="11" borderId="0" applyNumberFormat="0" applyBorder="0" applyAlignment="0" applyProtection="0"/>
    <xf numFmtId="0" fontId="16" fillId="0" borderId="0"/>
    <xf numFmtId="0" fontId="32" fillId="11" borderId="0"/>
    <xf numFmtId="0" fontId="32" fillId="11" borderId="0"/>
    <xf numFmtId="0" fontId="32" fillId="11" borderId="0"/>
    <xf numFmtId="0" fontId="32" fillId="11" borderId="0" applyNumberFormat="0" applyBorder="0" applyAlignment="0" applyProtection="0"/>
    <xf numFmtId="0" fontId="32" fillId="11" borderId="0" applyNumberFormat="0" applyBorder="0" applyAlignment="0" applyProtection="0"/>
    <xf numFmtId="0" fontId="16" fillId="0" borderId="0"/>
    <xf numFmtId="0" fontId="32" fillId="10" borderId="0" applyNumberFormat="0" applyBorder="0" applyAlignment="0" applyProtection="0"/>
    <xf numFmtId="0" fontId="32" fillId="11" borderId="0" applyNumberFormat="0" applyBorder="0" applyAlignment="0" applyProtection="0"/>
    <xf numFmtId="0" fontId="16" fillId="0" borderId="0"/>
    <xf numFmtId="0" fontId="32" fillId="13" borderId="0"/>
    <xf numFmtId="0" fontId="32" fillId="13" borderId="0"/>
    <xf numFmtId="0" fontId="32" fillId="13" borderId="0"/>
    <xf numFmtId="0" fontId="32" fillId="13" borderId="0" applyNumberFormat="0" applyBorder="0" applyAlignment="0" applyProtection="0"/>
    <xf numFmtId="0" fontId="32" fillId="13" borderId="0" applyNumberFormat="0" applyBorder="0" applyAlignment="0" applyProtection="0"/>
    <xf numFmtId="0" fontId="16" fillId="0" borderId="0"/>
    <xf numFmtId="0" fontId="32" fillId="13" borderId="0"/>
    <xf numFmtId="0" fontId="32" fillId="13" borderId="0"/>
    <xf numFmtId="0" fontId="32" fillId="13" borderId="0"/>
    <xf numFmtId="0" fontId="32" fillId="13" borderId="0" applyNumberFormat="0" applyBorder="0" applyAlignment="0" applyProtection="0"/>
    <xf numFmtId="0" fontId="32" fillId="13" borderId="0" applyNumberFormat="0" applyBorder="0" applyAlignment="0" applyProtection="0"/>
    <xf numFmtId="0" fontId="16" fillId="0" borderId="0"/>
    <xf numFmtId="0" fontId="32" fillId="12" borderId="0" applyNumberFormat="0" applyBorder="0" applyAlignment="0" applyProtection="0"/>
    <xf numFmtId="0" fontId="32" fillId="13" borderId="0" applyNumberFormat="0" applyBorder="0" applyAlignment="0" applyProtection="0"/>
    <xf numFmtId="0" fontId="16" fillId="0" borderId="0"/>
    <xf numFmtId="0" fontId="32" fillId="15" borderId="0"/>
    <xf numFmtId="0" fontId="32" fillId="15" borderId="0"/>
    <xf numFmtId="0" fontId="32" fillId="15" borderId="0"/>
    <xf numFmtId="0" fontId="32" fillId="15" borderId="0" applyNumberFormat="0" applyBorder="0" applyAlignment="0" applyProtection="0"/>
    <xf numFmtId="0" fontId="32" fillId="15" borderId="0" applyNumberFormat="0" applyBorder="0" applyAlignment="0" applyProtection="0"/>
    <xf numFmtId="0" fontId="16" fillId="0" borderId="0"/>
    <xf numFmtId="0" fontId="32" fillId="15" borderId="0"/>
    <xf numFmtId="0" fontId="32" fillId="15" borderId="0"/>
    <xf numFmtId="0" fontId="32" fillId="15" borderId="0"/>
    <xf numFmtId="0" fontId="32" fillId="15" borderId="0" applyNumberFormat="0" applyBorder="0" applyAlignment="0" applyProtection="0"/>
    <xf numFmtId="0" fontId="32" fillId="15" borderId="0" applyNumberFormat="0" applyBorder="0" applyAlignment="0" applyProtection="0"/>
    <xf numFmtId="0" fontId="16" fillId="0" borderId="0"/>
    <xf numFmtId="0" fontId="32" fillId="14" borderId="0" applyNumberFormat="0" applyBorder="0" applyAlignment="0" applyProtection="0"/>
    <xf numFmtId="0" fontId="32" fillId="15" borderId="0" applyNumberFormat="0" applyBorder="0" applyAlignment="0" applyProtection="0"/>
    <xf numFmtId="0" fontId="16" fillId="0" borderId="0"/>
    <xf numFmtId="0" fontId="33" fillId="2" borderId="0"/>
    <xf numFmtId="0" fontId="33" fillId="3" borderId="0"/>
    <xf numFmtId="0" fontId="33" fillId="3" borderId="0"/>
    <xf numFmtId="0" fontId="33" fillId="3" borderId="0"/>
    <xf numFmtId="0" fontId="33" fillId="3" borderId="0"/>
    <xf numFmtId="0" fontId="16" fillId="0" borderId="0"/>
    <xf numFmtId="0" fontId="33" fillId="2" borderId="0"/>
    <xf numFmtId="0" fontId="33" fillId="3" borderId="0"/>
    <xf numFmtId="0" fontId="34" fillId="0" borderId="0"/>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16" fillId="0" borderId="0"/>
    <xf numFmtId="0" fontId="32" fillId="17" borderId="0"/>
    <xf numFmtId="0" fontId="32" fillId="17" borderId="0"/>
    <xf numFmtId="0" fontId="32" fillId="17" borderId="0"/>
    <xf numFmtId="0" fontId="32" fillId="17" borderId="0" applyNumberFormat="0" applyBorder="0" applyAlignment="0" applyProtection="0"/>
    <xf numFmtId="0" fontId="32" fillId="17" borderId="0" applyNumberFormat="0" applyBorder="0" applyAlignment="0" applyProtection="0"/>
    <xf numFmtId="0" fontId="16" fillId="0" borderId="0"/>
    <xf numFmtId="0" fontId="32" fillId="17" borderId="0"/>
    <xf numFmtId="0" fontId="32" fillId="17" borderId="0"/>
    <xf numFmtId="0" fontId="32" fillId="17" borderId="0"/>
    <xf numFmtId="0" fontId="32" fillId="17" borderId="0" applyNumberFormat="0" applyBorder="0" applyAlignment="0" applyProtection="0"/>
    <xf numFmtId="0" fontId="32" fillId="17" borderId="0" applyNumberFormat="0" applyBorder="0" applyAlignment="0" applyProtection="0"/>
    <xf numFmtId="0" fontId="16" fillId="0" borderId="0"/>
    <xf numFmtId="0" fontId="32" fillId="16" borderId="0" applyNumberFormat="0" applyBorder="0" applyAlignment="0" applyProtection="0"/>
    <xf numFmtId="0" fontId="32" fillId="17" borderId="0" applyNumberFormat="0" applyBorder="0" applyAlignment="0" applyProtection="0"/>
    <xf numFmtId="0" fontId="16" fillId="0" borderId="0"/>
    <xf numFmtId="0" fontId="32" fillId="19" borderId="0"/>
    <xf numFmtId="0" fontId="32" fillId="19" borderId="0"/>
    <xf numFmtId="0" fontId="32" fillId="19" borderId="0"/>
    <xf numFmtId="0" fontId="32" fillId="19" borderId="0" applyNumberFormat="0" applyBorder="0" applyAlignment="0" applyProtection="0"/>
    <xf numFmtId="0" fontId="32" fillId="19" borderId="0" applyNumberFormat="0" applyBorder="0" applyAlignment="0" applyProtection="0"/>
    <xf numFmtId="0" fontId="16" fillId="0" borderId="0"/>
    <xf numFmtId="0" fontId="32" fillId="19" borderId="0"/>
    <xf numFmtId="0" fontId="32" fillId="19" borderId="0"/>
    <xf numFmtId="0" fontId="32" fillId="19" borderId="0"/>
    <xf numFmtId="0" fontId="32" fillId="19" borderId="0" applyNumberFormat="0" applyBorder="0" applyAlignment="0" applyProtection="0"/>
    <xf numFmtId="0" fontId="32" fillId="19" borderId="0" applyNumberFormat="0" applyBorder="0" applyAlignment="0" applyProtection="0"/>
    <xf numFmtId="0" fontId="16" fillId="0" borderId="0"/>
    <xf numFmtId="0" fontId="32" fillId="18" borderId="0" applyNumberFormat="0" applyBorder="0" applyAlignment="0" applyProtection="0"/>
    <xf numFmtId="0" fontId="32" fillId="19" borderId="0" applyNumberFormat="0" applyBorder="0" applyAlignment="0" applyProtection="0"/>
    <xf numFmtId="0" fontId="16" fillId="0" borderId="0"/>
    <xf numFmtId="0" fontId="32" fillId="21" borderId="0"/>
    <xf numFmtId="0" fontId="32" fillId="21" borderId="0"/>
    <xf numFmtId="0" fontId="32" fillId="21" borderId="0"/>
    <xf numFmtId="0" fontId="32" fillId="21" borderId="0" applyNumberFormat="0" applyBorder="0" applyAlignment="0" applyProtection="0"/>
    <xf numFmtId="0" fontId="32" fillId="21" borderId="0" applyNumberFormat="0" applyBorder="0" applyAlignment="0" applyProtection="0"/>
    <xf numFmtId="0" fontId="16" fillId="0" borderId="0"/>
    <xf numFmtId="0" fontId="32" fillId="21" borderId="0"/>
    <xf numFmtId="0" fontId="32" fillId="21" borderId="0"/>
    <xf numFmtId="0" fontId="32" fillId="21" borderId="0"/>
    <xf numFmtId="0" fontId="32" fillId="21" borderId="0" applyNumberFormat="0" applyBorder="0" applyAlignment="0" applyProtection="0"/>
    <xf numFmtId="0" fontId="32" fillId="21" borderId="0" applyNumberFormat="0" applyBorder="0" applyAlignment="0" applyProtection="0"/>
    <xf numFmtId="0" fontId="16" fillId="0" borderId="0"/>
    <xf numFmtId="0" fontId="32" fillId="20" borderId="0" applyNumberFormat="0" applyBorder="0" applyAlignment="0" applyProtection="0"/>
    <xf numFmtId="0" fontId="32" fillId="21" borderId="0" applyNumberFormat="0" applyBorder="0" applyAlignment="0" applyProtection="0"/>
    <xf numFmtId="0" fontId="16" fillId="0" borderId="0"/>
    <xf numFmtId="0" fontId="32" fillId="11" borderId="0"/>
    <xf numFmtId="0" fontId="32" fillId="11" borderId="0"/>
    <xf numFmtId="0" fontId="32" fillId="11" borderId="0"/>
    <xf numFmtId="0" fontId="32" fillId="11" borderId="0" applyNumberFormat="0" applyBorder="0" applyAlignment="0" applyProtection="0"/>
    <xf numFmtId="0" fontId="32" fillId="11" borderId="0" applyNumberFormat="0" applyBorder="0" applyAlignment="0" applyProtection="0"/>
    <xf numFmtId="0" fontId="16" fillId="0" borderId="0"/>
    <xf numFmtId="0" fontId="32" fillId="11" borderId="0"/>
    <xf numFmtId="0" fontId="32" fillId="11" borderId="0"/>
    <xf numFmtId="0" fontId="32" fillId="11" borderId="0"/>
    <xf numFmtId="0" fontId="32" fillId="11" borderId="0" applyNumberFormat="0" applyBorder="0" applyAlignment="0" applyProtection="0"/>
    <xf numFmtId="0" fontId="32" fillId="11" borderId="0" applyNumberFormat="0" applyBorder="0" applyAlignment="0" applyProtection="0"/>
    <xf numFmtId="0" fontId="16" fillId="0" borderId="0"/>
    <xf numFmtId="0" fontId="32" fillId="10" borderId="0" applyNumberFormat="0" applyBorder="0" applyAlignment="0" applyProtection="0"/>
    <xf numFmtId="0" fontId="32" fillId="11" borderId="0" applyNumberFormat="0" applyBorder="0" applyAlignment="0" applyProtection="0"/>
    <xf numFmtId="0" fontId="16" fillId="0" borderId="0"/>
    <xf numFmtId="0" fontId="32" fillId="17" borderId="0"/>
    <xf numFmtId="0" fontId="32" fillId="17" borderId="0"/>
    <xf numFmtId="0" fontId="32" fillId="17" borderId="0"/>
    <xf numFmtId="0" fontId="32" fillId="17" borderId="0" applyNumberFormat="0" applyBorder="0" applyAlignment="0" applyProtection="0"/>
    <xf numFmtId="0" fontId="32" fillId="17" borderId="0" applyNumberFormat="0" applyBorder="0" applyAlignment="0" applyProtection="0"/>
    <xf numFmtId="0" fontId="16" fillId="0" borderId="0"/>
    <xf numFmtId="0" fontId="32" fillId="17" borderId="0"/>
    <xf numFmtId="0" fontId="32" fillId="17" borderId="0"/>
    <xf numFmtId="0" fontId="32" fillId="17" borderId="0"/>
    <xf numFmtId="0" fontId="32" fillId="17" borderId="0" applyNumberFormat="0" applyBorder="0" applyAlignment="0" applyProtection="0"/>
    <xf numFmtId="0" fontId="32" fillId="17" borderId="0" applyNumberFormat="0" applyBorder="0" applyAlignment="0" applyProtection="0"/>
    <xf numFmtId="0" fontId="16" fillId="0" borderId="0"/>
    <xf numFmtId="0" fontId="32" fillId="16" borderId="0" applyNumberFormat="0" applyBorder="0" applyAlignment="0" applyProtection="0"/>
    <xf numFmtId="0" fontId="32" fillId="17" borderId="0" applyNumberFormat="0" applyBorder="0" applyAlignment="0" applyProtection="0"/>
    <xf numFmtId="0" fontId="16" fillId="0" borderId="0"/>
    <xf numFmtId="0" fontId="32" fillId="23" borderId="0"/>
    <xf numFmtId="0" fontId="32" fillId="23" borderId="0"/>
    <xf numFmtId="0" fontId="32" fillId="23" borderId="0"/>
    <xf numFmtId="0" fontId="32" fillId="23" borderId="0" applyNumberFormat="0" applyBorder="0" applyAlignment="0" applyProtection="0"/>
    <xf numFmtId="0" fontId="32" fillId="23" borderId="0" applyNumberFormat="0" applyBorder="0" applyAlignment="0" applyProtection="0"/>
    <xf numFmtId="0" fontId="16" fillId="0" borderId="0"/>
    <xf numFmtId="0" fontId="32" fillId="23" borderId="0"/>
    <xf numFmtId="0" fontId="32" fillId="23" borderId="0"/>
    <xf numFmtId="0" fontId="32" fillId="23" borderId="0"/>
    <xf numFmtId="0" fontId="32" fillId="23" borderId="0" applyNumberFormat="0" applyBorder="0" applyAlignment="0" applyProtection="0"/>
    <xf numFmtId="0" fontId="32" fillId="23" borderId="0" applyNumberFormat="0" applyBorder="0" applyAlignment="0" applyProtection="0"/>
    <xf numFmtId="0" fontId="16" fillId="0" borderId="0"/>
    <xf numFmtId="0" fontId="32" fillId="22" borderId="0" applyNumberFormat="0" applyBorder="0" applyAlignment="0" applyProtection="0"/>
    <xf numFmtId="0" fontId="32" fillId="23" borderId="0" applyNumberFormat="0" applyBorder="0" applyAlignment="0" applyProtection="0"/>
    <xf numFmtId="0" fontId="16" fillId="0" borderId="0"/>
    <xf numFmtId="168" fontId="36" fillId="0" borderId="8" applyNumberFormat="0" applyFont="0" applyBorder="0" applyAlignment="0">
      <alignment horizontal="center" vertical="center"/>
    </xf>
    <xf numFmtId="0" fontId="37" fillId="25" borderId="0"/>
    <xf numFmtId="0" fontId="37" fillId="25" borderId="0"/>
    <xf numFmtId="0" fontId="37" fillId="25" borderId="0"/>
    <xf numFmtId="0" fontId="37" fillId="25" borderId="0" applyNumberFormat="0" applyBorder="0" applyAlignment="0" applyProtection="0"/>
    <xf numFmtId="0" fontId="37" fillId="25" borderId="0" applyNumberFormat="0" applyBorder="0" applyAlignment="0" applyProtection="0"/>
    <xf numFmtId="0" fontId="16" fillId="0" borderId="0"/>
    <xf numFmtId="0" fontId="37" fillId="25" borderId="0"/>
    <xf numFmtId="0" fontId="37" fillId="25" borderId="0"/>
    <xf numFmtId="0" fontId="37" fillId="25" borderId="0"/>
    <xf numFmtId="0" fontId="37" fillId="25" borderId="0" applyNumberFormat="0" applyBorder="0" applyAlignment="0" applyProtection="0"/>
    <xf numFmtId="0" fontId="37" fillId="25" borderId="0" applyNumberFormat="0" applyBorder="0" applyAlignment="0" applyProtection="0"/>
    <xf numFmtId="0" fontId="16" fillId="0" borderId="0"/>
    <xf numFmtId="0" fontId="37" fillId="24" borderId="0" applyNumberFormat="0" applyBorder="0" applyAlignment="0" applyProtection="0"/>
    <xf numFmtId="0" fontId="37" fillId="25" borderId="0" applyNumberFormat="0" applyBorder="0" applyAlignment="0" applyProtection="0"/>
    <xf numFmtId="0" fontId="16" fillId="0" borderId="0"/>
    <xf numFmtId="0" fontId="37" fillId="19" borderId="0"/>
    <xf numFmtId="0" fontId="37" fillId="19" borderId="0"/>
    <xf numFmtId="0" fontId="37" fillId="19" borderId="0"/>
    <xf numFmtId="0" fontId="37" fillId="19" borderId="0" applyNumberFormat="0" applyBorder="0" applyAlignment="0" applyProtection="0"/>
    <xf numFmtId="0" fontId="37" fillId="19" borderId="0" applyNumberFormat="0" applyBorder="0" applyAlignment="0" applyProtection="0"/>
    <xf numFmtId="0" fontId="16" fillId="0" borderId="0"/>
    <xf numFmtId="0" fontId="37" fillId="19" borderId="0"/>
    <xf numFmtId="0" fontId="37" fillId="19" borderId="0"/>
    <xf numFmtId="0" fontId="37" fillId="19" borderId="0"/>
    <xf numFmtId="0" fontId="37" fillId="19" borderId="0" applyNumberFormat="0" applyBorder="0" applyAlignment="0" applyProtection="0"/>
    <xf numFmtId="0" fontId="37" fillId="19" borderId="0" applyNumberFormat="0" applyBorder="0" applyAlignment="0" applyProtection="0"/>
    <xf numFmtId="0" fontId="16" fillId="0" borderId="0"/>
    <xf numFmtId="0" fontId="37" fillId="18" borderId="0" applyNumberFormat="0" applyBorder="0" applyAlignment="0" applyProtection="0"/>
    <xf numFmtId="0" fontId="37" fillId="19" borderId="0" applyNumberFormat="0" applyBorder="0" applyAlignment="0" applyProtection="0"/>
    <xf numFmtId="0" fontId="16" fillId="0" borderId="0"/>
    <xf numFmtId="0" fontId="37" fillId="21" borderId="0"/>
    <xf numFmtId="0" fontId="37" fillId="21" borderId="0"/>
    <xf numFmtId="0" fontId="37" fillId="21" borderId="0"/>
    <xf numFmtId="0" fontId="37" fillId="21" borderId="0" applyNumberFormat="0" applyBorder="0" applyAlignment="0" applyProtection="0"/>
    <xf numFmtId="0" fontId="37" fillId="21" borderId="0" applyNumberFormat="0" applyBorder="0" applyAlignment="0" applyProtection="0"/>
    <xf numFmtId="0" fontId="16" fillId="0" borderId="0"/>
    <xf numFmtId="0" fontId="37" fillId="21" borderId="0"/>
    <xf numFmtId="0" fontId="37" fillId="21" borderId="0"/>
    <xf numFmtId="0" fontId="37" fillId="21" borderId="0"/>
    <xf numFmtId="0" fontId="37" fillId="21" borderId="0" applyNumberFormat="0" applyBorder="0" applyAlignment="0" applyProtection="0"/>
    <xf numFmtId="0" fontId="37" fillId="21" borderId="0" applyNumberFormat="0" applyBorder="0" applyAlignment="0" applyProtection="0"/>
    <xf numFmtId="0" fontId="16" fillId="0" borderId="0"/>
    <xf numFmtId="0" fontId="37" fillId="20" borderId="0" applyNumberFormat="0" applyBorder="0" applyAlignment="0" applyProtection="0"/>
    <xf numFmtId="0" fontId="37" fillId="21" borderId="0" applyNumberFormat="0" applyBorder="0" applyAlignment="0" applyProtection="0"/>
    <xf numFmtId="0" fontId="16" fillId="0" borderId="0"/>
    <xf numFmtId="0" fontId="37" fillId="27" borderId="0"/>
    <xf numFmtId="0" fontId="37" fillId="27" borderId="0"/>
    <xf numFmtId="0" fontId="37" fillId="27" borderId="0"/>
    <xf numFmtId="0" fontId="37" fillId="27" borderId="0" applyNumberFormat="0" applyBorder="0" applyAlignment="0" applyProtection="0"/>
    <xf numFmtId="0" fontId="37" fillId="27" borderId="0" applyNumberFormat="0" applyBorder="0" applyAlignment="0" applyProtection="0"/>
    <xf numFmtId="0" fontId="16" fillId="0" borderId="0"/>
    <xf numFmtId="0" fontId="37" fillId="27" borderId="0"/>
    <xf numFmtId="0" fontId="37" fillId="27" borderId="0"/>
    <xf numFmtId="0" fontId="37" fillId="27" borderId="0"/>
    <xf numFmtId="0" fontId="37" fillId="27" borderId="0" applyNumberFormat="0" applyBorder="0" applyAlignment="0" applyProtection="0"/>
    <xf numFmtId="0" fontId="37" fillId="27" borderId="0" applyNumberFormat="0" applyBorder="0" applyAlignment="0" applyProtection="0"/>
    <xf numFmtId="0" fontId="16" fillId="0" borderId="0"/>
    <xf numFmtId="0" fontId="37" fillId="26" borderId="0" applyNumberFormat="0" applyBorder="0" applyAlignment="0" applyProtection="0"/>
    <xf numFmtId="0" fontId="37" fillId="27" borderId="0" applyNumberFormat="0" applyBorder="0" applyAlignment="0" applyProtection="0"/>
    <xf numFmtId="0" fontId="16" fillId="0" borderId="0"/>
    <xf numFmtId="0" fontId="37" fillId="29" borderId="0"/>
    <xf numFmtId="0" fontId="37" fillId="29" borderId="0"/>
    <xf numFmtId="0" fontId="37" fillId="29" borderId="0"/>
    <xf numFmtId="0" fontId="37" fillId="29" borderId="0" applyNumberFormat="0" applyBorder="0" applyAlignment="0" applyProtection="0"/>
    <xf numFmtId="0" fontId="37" fillId="29" borderId="0" applyNumberFormat="0" applyBorder="0" applyAlignment="0" applyProtection="0"/>
    <xf numFmtId="0" fontId="16" fillId="0" borderId="0"/>
    <xf numFmtId="0" fontId="37" fillId="29" borderId="0"/>
    <xf numFmtId="0" fontId="37" fillId="29" borderId="0"/>
    <xf numFmtId="0" fontId="37" fillId="29" borderId="0"/>
    <xf numFmtId="0" fontId="37" fillId="29" borderId="0" applyNumberFormat="0" applyBorder="0" applyAlignment="0" applyProtection="0"/>
    <xf numFmtId="0" fontId="37" fillId="29" borderId="0" applyNumberFormat="0" applyBorder="0" applyAlignment="0" applyProtection="0"/>
    <xf numFmtId="0" fontId="16" fillId="0" borderId="0"/>
    <xf numFmtId="0" fontId="37" fillId="28" borderId="0" applyNumberFormat="0" applyBorder="0" applyAlignment="0" applyProtection="0"/>
    <xf numFmtId="0" fontId="37" fillId="29" borderId="0" applyNumberFormat="0" applyBorder="0" applyAlignment="0" applyProtection="0"/>
    <xf numFmtId="0" fontId="16" fillId="0" borderId="0"/>
    <xf numFmtId="0" fontId="37" fillId="31" borderId="0"/>
    <xf numFmtId="0" fontId="37" fillId="31" borderId="0"/>
    <xf numFmtId="0" fontId="37" fillId="31" borderId="0"/>
    <xf numFmtId="0" fontId="37" fillId="31" borderId="0" applyNumberFormat="0" applyBorder="0" applyAlignment="0" applyProtection="0"/>
    <xf numFmtId="0" fontId="37" fillId="31" borderId="0" applyNumberFormat="0" applyBorder="0" applyAlignment="0" applyProtection="0"/>
    <xf numFmtId="0" fontId="16" fillId="0" borderId="0"/>
    <xf numFmtId="0" fontId="37" fillId="31" borderId="0"/>
    <xf numFmtId="0" fontId="37" fillId="31" borderId="0"/>
    <xf numFmtId="0" fontId="37" fillId="31" borderId="0"/>
    <xf numFmtId="0" fontId="37" fillId="31" borderId="0" applyNumberFormat="0" applyBorder="0" applyAlignment="0" applyProtection="0"/>
    <xf numFmtId="0" fontId="37" fillId="31" borderId="0" applyNumberFormat="0" applyBorder="0" applyAlignment="0" applyProtection="0"/>
    <xf numFmtId="0" fontId="16" fillId="0" borderId="0"/>
    <xf numFmtId="0" fontId="37" fillId="30" borderId="0" applyNumberFormat="0" applyBorder="0" applyAlignment="0" applyProtection="0"/>
    <xf numFmtId="0" fontId="37" fillId="31" borderId="0" applyNumberFormat="0" applyBorder="0" applyAlignment="0" applyProtection="0"/>
    <xf numFmtId="0" fontId="16" fillId="0" borderId="0"/>
    <xf numFmtId="3" fontId="38" fillId="0" borderId="0">
      <alignment vertical="center"/>
    </xf>
    <xf numFmtId="0" fontId="37" fillId="33" borderId="0"/>
    <xf numFmtId="0" fontId="37" fillId="33" borderId="0"/>
    <xf numFmtId="0" fontId="37" fillId="33" borderId="0"/>
    <xf numFmtId="0" fontId="37" fillId="33" borderId="0" applyNumberFormat="0" applyBorder="0" applyAlignment="0" applyProtection="0"/>
    <xf numFmtId="0" fontId="37" fillId="33" borderId="0" applyNumberFormat="0" applyBorder="0" applyAlignment="0" applyProtection="0"/>
    <xf numFmtId="0" fontId="16" fillId="0" borderId="0"/>
    <xf numFmtId="0" fontId="37" fillId="33" borderId="0"/>
    <xf numFmtId="0" fontId="37" fillId="33" borderId="0"/>
    <xf numFmtId="0" fontId="37" fillId="33" borderId="0"/>
    <xf numFmtId="0" fontId="37" fillId="33" borderId="0" applyNumberFormat="0" applyBorder="0" applyAlignment="0" applyProtection="0"/>
    <xf numFmtId="0" fontId="37" fillId="33" borderId="0" applyNumberFormat="0" applyBorder="0" applyAlignment="0" applyProtection="0"/>
    <xf numFmtId="0" fontId="16" fillId="0" borderId="0"/>
    <xf numFmtId="0" fontId="37" fillId="32" borderId="0" applyNumberFormat="0" applyBorder="0" applyAlignment="0" applyProtection="0"/>
    <xf numFmtId="0" fontId="37" fillId="33" borderId="0" applyNumberFormat="0" applyBorder="0" applyAlignment="0" applyProtection="0"/>
    <xf numFmtId="0" fontId="16" fillId="0" borderId="0"/>
    <xf numFmtId="0" fontId="37" fillId="35" borderId="0"/>
    <xf numFmtId="0" fontId="37" fillId="35" borderId="0"/>
    <xf numFmtId="0" fontId="37" fillId="35" borderId="0"/>
    <xf numFmtId="0" fontId="37" fillId="35" borderId="0" applyNumberFormat="0" applyBorder="0" applyAlignment="0" applyProtection="0"/>
    <xf numFmtId="0" fontId="37" fillId="35" borderId="0" applyNumberFormat="0" applyBorder="0" applyAlignment="0" applyProtection="0"/>
    <xf numFmtId="0" fontId="16" fillId="0" borderId="0"/>
    <xf numFmtId="0" fontId="37" fillId="35" borderId="0"/>
    <xf numFmtId="0" fontId="37" fillId="35" borderId="0"/>
    <xf numFmtId="0" fontId="37" fillId="35" borderId="0"/>
    <xf numFmtId="0" fontId="37" fillId="35" borderId="0" applyNumberFormat="0" applyBorder="0" applyAlignment="0" applyProtection="0"/>
    <xf numFmtId="0" fontId="37" fillId="35" borderId="0" applyNumberFormat="0" applyBorder="0" applyAlignment="0" applyProtection="0"/>
    <xf numFmtId="0" fontId="16" fillId="0" borderId="0"/>
    <xf numFmtId="0" fontId="37" fillId="34" borderId="0" applyNumberFormat="0" applyBorder="0" applyAlignment="0" applyProtection="0"/>
    <xf numFmtId="0" fontId="37" fillId="35" borderId="0" applyNumberFormat="0" applyBorder="0" applyAlignment="0" applyProtection="0"/>
    <xf numFmtId="0" fontId="16" fillId="0" borderId="0"/>
    <xf numFmtId="0" fontId="37" fillId="37" borderId="0"/>
    <xf numFmtId="0" fontId="37" fillId="37" borderId="0"/>
    <xf numFmtId="0" fontId="37" fillId="37" borderId="0"/>
    <xf numFmtId="0" fontId="37" fillId="37" borderId="0" applyNumberFormat="0" applyBorder="0" applyAlignment="0" applyProtection="0"/>
    <xf numFmtId="0" fontId="37" fillId="37" borderId="0" applyNumberFormat="0" applyBorder="0" applyAlignment="0" applyProtection="0"/>
    <xf numFmtId="0" fontId="16" fillId="0" borderId="0"/>
    <xf numFmtId="0" fontId="37" fillId="37" borderId="0"/>
    <xf numFmtId="0" fontId="37" fillId="37" borderId="0"/>
    <xf numFmtId="0" fontId="37" fillId="37" borderId="0"/>
    <xf numFmtId="0" fontId="37" fillId="37" borderId="0" applyNumberFormat="0" applyBorder="0" applyAlignment="0" applyProtection="0"/>
    <xf numFmtId="0" fontId="37" fillId="37" borderId="0" applyNumberFormat="0" applyBorder="0" applyAlignment="0" applyProtection="0"/>
    <xf numFmtId="0" fontId="16" fillId="0" borderId="0"/>
    <xf numFmtId="0" fontId="37" fillId="36" borderId="0" applyNumberFormat="0" applyBorder="0" applyAlignment="0" applyProtection="0"/>
    <xf numFmtId="0" fontId="37" fillId="37" borderId="0" applyNumberFormat="0" applyBorder="0" applyAlignment="0" applyProtection="0"/>
    <xf numFmtId="0" fontId="16" fillId="0" borderId="0"/>
    <xf numFmtId="0" fontId="37" fillId="27" borderId="0"/>
    <xf numFmtId="0" fontId="37" fillId="27" borderId="0"/>
    <xf numFmtId="0" fontId="37" fillId="27" borderId="0"/>
    <xf numFmtId="0" fontId="37" fillId="27" borderId="0" applyNumberFormat="0" applyBorder="0" applyAlignment="0" applyProtection="0"/>
    <xf numFmtId="0" fontId="37" fillId="27" borderId="0" applyNumberFormat="0" applyBorder="0" applyAlignment="0" applyProtection="0"/>
    <xf numFmtId="0" fontId="16" fillId="0" borderId="0"/>
    <xf numFmtId="0" fontId="37" fillId="27" borderId="0"/>
    <xf numFmtId="0" fontId="37" fillId="27" borderId="0"/>
    <xf numFmtId="0" fontId="37" fillId="27" borderId="0"/>
    <xf numFmtId="0" fontId="37" fillId="27" borderId="0" applyNumberFormat="0" applyBorder="0" applyAlignment="0" applyProtection="0"/>
    <xf numFmtId="0" fontId="37" fillId="27" borderId="0" applyNumberFormat="0" applyBorder="0" applyAlignment="0" applyProtection="0"/>
    <xf numFmtId="0" fontId="16" fillId="0" borderId="0"/>
    <xf numFmtId="0" fontId="37" fillId="26" borderId="0" applyNumberFormat="0" applyBorder="0" applyAlignment="0" applyProtection="0"/>
    <xf numFmtId="0" fontId="37" fillId="27" borderId="0" applyNumberFormat="0" applyBorder="0" applyAlignment="0" applyProtection="0"/>
    <xf numFmtId="0" fontId="16" fillId="0" borderId="0"/>
    <xf numFmtId="0" fontId="37" fillId="29" borderId="0"/>
    <xf numFmtId="0" fontId="37" fillId="29" borderId="0"/>
    <xf numFmtId="0" fontId="37" fillId="29" borderId="0"/>
    <xf numFmtId="0" fontId="37" fillId="29" borderId="0" applyNumberFormat="0" applyBorder="0" applyAlignment="0" applyProtection="0"/>
    <xf numFmtId="0" fontId="37" fillId="29" borderId="0" applyNumberFormat="0" applyBorder="0" applyAlignment="0" applyProtection="0"/>
    <xf numFmtId="0" fontId="16" fillId="0" borderId="0"/>
    <xf numFmtId="0" fontId="37" fillId="29" borderId="0"/>
    <xf numFmtId="0" fontId="37" fillId="29" borderId="0"/>
    <xf numFmtId="0" fontId="37" fillId="29" borderId="0"/>
    <xf numFmtId="0" fontId="37" fillId="29" borderId="0" applyNumberFormat="0" applyBorder="0" applyAlignment="0" applyProtection="0"/>
    <xf numFmtId="0" fontId="37" fillId="29" borderId="0" applyNumberFormat="0" applyBorder="0" applyAlignment="0" applyProtection="0"/>
    <xf numFmtId="0" fontId="16" fillId="0" borderId="0"/>
    <xf numFmtId="0" fontId="37" fillId="28" borderId="0" applyNumberFormat="0" applyBorder="0" applyAlignment="0" applyProtection="0"/>
    <xf numFmtId="0" fontId="37" fillId="29" borderId="0" applyNumberFormat="0" applyBorder="0" applyAlignment="0" applyProtection="0"/>
    <xf numFmtId="0" fontId="16" fillId="0" borderId="0"/>
    <xf numFmtId="0" fontId="37" fillId="39" borderId="0"/>
    <xf numFmtId="0" fontId="37" fillId="39" borderId="0"/>
    <xf numFmtId="0" fontId="37" fillId="39" borderId="0"/>
    <xf numFmtId="0" fontId="37" fillId="39" borderId="0" applyNumberFormat="0" applyBorder="0" applyAlignment="0" applyProtection="0"/>
    <xf numFmtId="0" fontId="37" fillId="39" borderId="0" applyNumberFormat="0" applyBorder="0" applyAlignment="0" applyProtection="0"/>
    <xf numFmtId="0" fontId="16" fillId="0" borderId="0"/>
    <xf numFmtId="0" fontId="37" fillId="39" borderId="0"/>
    <xf numFmtId="0" fontId="37" fillId="39" borderId="0"/>
    <xf numFmtId="0" fontId="37" fillId="39" borderId="0"/>
    <xf numFmtId="0" fontId="37" fillId="39" borderId="0" applyNumberFormat="0" applyBorder="0" applyAlignment="0" applyProtection="0"/>
    <xf numFmtId="0" fontId="37" fillId="39" borderId="0" applyNumberFormat="0" applyBorder="0" applyAlignment="0" applyProtection="0"/>
    <xf numFmtId="0" fontId="16" fillId="0" borderId="0"/>
    <xf numFmtId="0" fontId="37" fillId="38" borderId="0" applyNumberFormat="0" applyBorder="0" applyAlignment="0" applyProtection="0"/>
    <xf numFmtId="0" fontId="37" fillId="39" borderId="0" applyNumberFormat="0" applyBorder="0" applyAlignment="0" applyProtection="0"/>
    <xf numFmtId="0" fontId="16" fillId="0" borderId="0"/>
    <xf numFmtId="0" fontId="39" fillId="0" borderId="0"/>
    <xf numFmtId="0" fontId="39" fillId="0" borderId="0"/>
    <xf numFmtId="0" fontId="39" fillId="0" borderId="0"/>
    <xf numFmtId="0" fontId="39" fillId="0" borderId="0" applyNumberFormat="0" applyAlignment="0"/>
    <xf numFmtId="0" fontId="39" fillId="0" borderId="0" applyNumberFormat="0" applyAlignment="0"/>
    <xf numFmtId="0" fontId="16" fillId="0" borderId="0"/>
    <xf numFmtId="0" fontId="39" fillId="0" borderId="0" applyNumberFormat="0" applyAlignment="0"/>
    <xf numFmtId="209" fontId="9" fillId="0" borderId="0" applyFont="0" applyFill="0" applyBorder="0" applyAlignment="0" applyProtection="0"/>
    <xf numFmtId="0" fontId="40" fillId="0" borderId="0" applyFont="0" applyFill="0" applyBorder="0" applyAlignment="0" applyProtection="0"/>
    <xf numFmtId="210" fontId="16" fillId="0" borderId="0" applyFont="0" applyFill="0" applyBorder="0" applyAlignment="0" applyProtection="0"/>
    <xf numFmtId="211" fontId="9" fillId="0" borderId="0" applyFont="0" applyFill="0" applyBorder="0" applyAlignment="0" applyProtection="0"/>
    <xf numFmtId="0" fontId="40" fillId="0" borderId="0" applyFont="0" applyFill="0" applyBorder="0" applyAlignment="0" applyProtection="0"/>
    <xf numFmtId="212" fontId="41" fillId="0" borderId="0" applyFont="0" applyFill="0" applyBorder="0" applyAlignment="0" applyProtection="0"/>
    <xf numFmtId="0" fontId="42" fillId="0" borderId="0">
      <alignment horizontal="center" wrapText="1"/>
      <protection locked="0"/>
    </xf>
    <xf numFmtId="0" fontId="42" fillId="0" borderId="0">
      <alignment horizontal="center" wrapText="1"/>
      <protection locked="0"/>
    </xf>
    <xf numFmtId="0" fontId="42" fillId="0" borderId="0">
      <alignment horizontal="center" wrapText="1"/>
      <protection locked="0"/>
    </xf>
    <xf numFmtId="0" fontId="42" fillId="0" borderId="0">
      <alignment horizontal="center" wrapText="1"/>
      <protection locked="0"/>
    </xf>
    <xf numFmtId="0" fontId="42" fillId="0" borderId="0">
      <alignment horizontal="center" wrapText="1"/>
      <protection locked="0"/>
    </xf>
    <xf numFmtId="0" fontId="16" fillId="0" borderId="0"/>
    <xf numFmtId="0" fontId="42" fillId="0" borderId="0">
      <alignment horizontal="center" wrapText="1"/>
      <protection locked="0"/>
    </xf>
    <xf numFmtId="180" fontId="41" fillId="0" borderId="0" applyFont="0" applyFill="0" applyBorder="0" applyAlignment="0" applyProtection="0"/>
    <xf numFmtId="0" fontId="43" fillId="0" borderId="0" applyFont="0" applyFill="0" applyBorder="0" applyAlignment="0" applyProtection="0"/>
    <xf numFmtId="180" fontId="41" fillId="0" borderId="0" applyFont="0" applyFill="0" applyBorder="0" applyAlignment="0" applyProtection="0"/>
    <xf numFmtId="178" fontId="41" fillId="0" borderId="0" applyFont="0" applyFill="0" applyBorder="0" applyAlignment="0" applyProtection="0"/>
    <xf numFmtId="0" fontId="43" fillId="0" borderId="0" applyFont="0" applyFill="0" applyBorder="0" applyAlignment="0" applyProtection="0"/>
    <xf numFmtId="178" fontId="41" fillId="0" borderId="0" applyFont="0" applyFill="0" applyBorder="0" applyAlignment="0" applyProtection="0"/>
    <xf numFmtId="186" fontId="17" fillId="0" borderId="0" applyFont="0" applyFill="0" applyBorder="0" applyAlignment="0" applyProtection="0"/>
    <xf numFmtId="172" fontId="16" fillId="0" borderId="0"/>
    <xf numFmtId="172" fontId="16" fillId="0" borderId="0"/>
    <xf numFmtId="172" fontId="16" fillId="0" borderId="0" applyFill="0" applyBorder="0" applyAlignment="0" applyProtection="0"/>
    <xf numFmtId="172" fontId="16" fillId="0" borderId="0" applyFill="0" applyBorder="0" applyAlignment="0" applyProtection="0"/>
    <xf numFmtId="0" fontId="16" fillId="0" borderId="0"/>
    <xf numFmtId="186" fontId="17" fillId="0" borderId="0" applyFont="0" applyFill="0" applyBorder="0" applyAlignment="0" applyProtection="0"/>
    <xf numFmtId="0" fontId="44" fillId="7" borderId="0"/>
    <xf numFmtId="0" fontId="44" fillId="7" borderId="0"/>
    <xf numFmtId="0" fontId="44" fillId="7" borderId="0"/>
    <xf numFmtId="0" fontId="44" fillId="7" borderId="0" applyNumberFormat="0" applyBorder="0" applyAlignment="0" applyProtection="0"/>
    <xf numFmtId="0" fontId="44" fillId="7" borderId="0" applyNumberFormat="0" applyBorder="0" applyAlignment="0" applyProtection="0"/>
    <xf numFmtId="0" fontId="16" fillId="0" borderId="0"/>
    <xf numFmtId="0" fontId="44" fillId="7" borderId="0"/>
    <xf numFmtId="0" fontId="44" fillId="7" borderId="0"/>
    <xf numFmtId="0" fontId="44" fillId="7" borderId="0"/>
    <xf numFmtId="0" fontId="44" fillId="7" borderId="0" applyNumberFormat="0" applyBorder="0" applyAlignment="0" applyProtection="0"/>
    <xf numFmtId="0" fontId="44" fillId="7" borderId="0" applyNumberFormat="0" applyBorder="0" applyAlignment="0" applyProtection="0"/>
    <xf numFmtId="0" fontId="16" fillId="0" borderId="0"/>
    <xf numFmtId="0" fontId="44" fillId="6" borderId="0" applyNumberFormat="0" applyBorder="0" applyAlignment="0" applyProtection="0"/>
    <xf numFmtId="0" fontId="44" fillId="7" borderId="0" applyNumberFormat="0" applyBorder="0" applyAlignment="0" applyProtection="0"/>
    <xf numFmtId="0" fontId="16" fillId="0" borderId="0"/>
    <xf numFmtId="0" fontId="45" fillId="0" borderId="0" applyNumberFormat="0" applyFill="0" applyBorder="0" applyAlignment="0" applyProtection="0"/>
    <xf numFmtId="0" fontId="43" fillId="0" borderId="0"/>
    <xf numFmtId="0" fontId="46" fillId="0" borderId="0"/>
    <xf numFmtId="0" fontId="40" fillId="0" borderId="0"/>
    <xf numFmtId="0" fontId="47" fillId="0" borderId="0"/>
    <xf numFmtId="179" fontId="16" fillId="0" borderId="0"/>
    <xf numFmtId="213" fontId="16" fillId="0" borderId="0"/>
    <xf numFmtId="214" fontId="25" fillId="0" borderId="0" applyFill="0" applyBorder="0" applyAlignment="0"/>
    <xf numFmtId="215" fontId="16" fillId="0" borderId="0"/>
    <xf numFmtId="215" fontId="16" fillId="0" borderId="0"/>
    <xf numFmtId="215" fontId="16" fillId="0" borderId="0" applyFill="0" applyBorder="0" applyAlignment="0"/>
    <xf numFmtId="215" fontId="16" fillId="0" borderId="0" applyFill="0" applyBorder="0" applyAlignment="0"/>
    <xf numFmtId="0" fontId="16" fillId="0" borderId="0"/>
    <xf numFmtId="215" fontId="16" fillId="0" borderId="0" applyFill="0" applyBorder="0" applyAlignment="0"/>
    <xf numFmtId="216" fontId="48" fillId="0" borderId="0" applyFill="0" applyBorder="0" applyAlignment="0"/>
    <xf numFmtId="206" fontId="48" fillId="0" borderId="0" applyFill="0" applyBorder="0" applyAlignment="0"/>
    <xf numFmtId="217" fontId="48" fillId="0" borderId="0" applyFill="0" applyBorder="0" applyAlignment="0"/>
    <xf numFmtId="218" fontId="16" fillId="0" borderId="0" applyFill="0" applyBorder="0" applyAlignment="0"/>
    <xf numFmtId="219" fontId="48" fillId="0" borderId="0" applyFill="0" applyBorder="0" applyAlignment="0"/>
    <xf numFmtId="220" fontId="48" fillId="0" borderId="0" applyFill="0" applyBorder="0" applyAlignment="0"/>
    <xf numFmtId="216" fontId="48" fillId="0" borderId="0" applyFill="0" applyBorder="0" applyAlignment="0"/>
    <xf numFmtId="0" fontId="49" fillId="3" borderId="9"/>
    <xf numFmtId="0" fontId="49" fillId="3" borderId="9"/>
    <xf numFmtId="0" fontId="49" fillId="3" borderId="9"/>
    <xf numFmtId="0" fontId="49" fillId="3" borderId="9" applyNumberFormat="0" applyAlignment="0" applyProtection="0"/>
    <xf numFmtId="0" fontId="49" fillId="3" borderId="9" applyNumberFormat="0" applyAlignment="0" applyProtection="0"/>
    <xf numFmtId="0" fontId="16" fillId="0" borderId="0"/>
    <xf numFmtId="0" fontId="49" fillId="3" borderId="9"/>
    <xf numFmtId="0" fontId="49" fillId="3" borderId="9"/>
    <xf numFmtId="0" fontId="49" fillId="3" borderId="9"/>
    <xf numFmtId="0" fontId="49" fillId="3" borderId="9"/>
    <xf numFmtId="0" fontId="49" fillId="3" borderId="9" applyNumberFormat="0" applyAlignment="0" applyProtection="0"/>
    <xf numFmtId="0" fontId="49" fillId="3" borderId="9" applyNumberFormat="0" applyAlignment="0" applyProtection="0"/>
    <xf numFmtId="0" fontId="16" fillId="0" borderId="0"/>
    <xf numFmtId="0" fontId="49" fillId="40" borderId="9" applyNumberFormat="0" applyAlignment="0" applyProtection="0"/>
    <xf numFmtId="0" fontId="49" fillId="3" borderId="9" applyNumberFormat="0" applyAlignment="0" applyProtection="0"/>
    <xf numFmtId="0" fontId="16" fillId="0" borderId="0"/>
    <xf numFmtId="0" fontId="50" fillId="0" borderId="0"/>
    <xf numFmtId="0" fontId="51" fillId="0" borderId="0"/>
    <xf numFmtId="0" fontId="51" fillId="0" borderId="0"/>
    <xf numFmtId="0" fontId="51" fillId="0" borderId="0"/>
    <xf numFmtId="0" fontId="51" fillId="0" borderId="0"/>
    <xf numFmtId="0" fontId="16" fillId="0" borderId="0"/>
    <xf numFmtId="0" fontId="52" fillId="0" borderId="0"/>
    <xf numFmtId="0" fontId="51" fillId="0" borderId="0" applyFill="0" applyBorder="0" applyProtection="0">
      <alignment horizontal="center"/>
      <protection locked="0"/>
    </xf>
    <xf numFmtId="0" fontId="53" fillId="0" borderId="0" applyFill="0" applyBorder="0" applyProtection="0">
      <alignment horizontal="center"/>
    </xf>
    <xf numFmtId="221" fontId="26" fillId="0" borderId="0" applyFont="0" applyFill="0" applyBorder="0" applyAlignment="0" applyProtection="0"/>
    <xf numFmtId="0" fontId="54" fillId="42" borderId="10"/>
    <xf numFmtId="0" fontId="54" fillId="42" borderId="10"/>
    <xf numFmtId="0" fontId="54" fillId="42" borderId="10"/>
    <xf numFmtId="0" fontId="54" fillId="42" borderId="10" applyNumberFormat="0" applyAlignment="0" applyProtection="0"/>
    <xf numFmtId="0" fontId="54" fillId="42" borderId="10" applyNumberFormat="0" applyAlignment="0" applyProtection="0"/>
    <xf numFmtId="0" fontId="16" fillId="0" borderId="0"/>
    <xf numFmtId="0" fontId="54" fillId="42" borderId="10"/>
    <xf numFmtId="0" fontId="54" fillId="42" borderId="10"/>
    <xf numFmtId="0" fontId="54" fillId="42" borderId="10"/>
    <xf numFmtId="0" fontId="54" fillId="42" borderId="10"/>
    <xf numFmtId="0" fontId="54" fillId="42" borderId="10" applyNumberFormat="0" applyAlignment="0" applyProtection="0"/>
    <xf numFmtId="0" fontId="54" fillId="42" borderId="10" applyNumberFormat="0" applyAlignment="0" applyProtection="0"/>
    <xf numFmtId="0" fontId="16" fillId="0" borderId="0"/>
    <xf numFmtId="0" fontId="54" fillId="41" borderId="10" applyNumberFormat="0" applyAlignment="0" applyProtection="0"/>
    <xf numFmtId="0" fontId="54" fillId="42" borderId="10" applyNumberFormat="0" applyAlignment="0" applyProtection="0"/>
    <xf numFmtId="0" fontId="16" fillId="0" borderId="0"/>
    <xf numFmtId="1" fontId="55" fillId="0" borderId="0"/>
    <xf numFmtId="1" fontId="55" fillId="0" borderId="0"/>
    <xf numFmtId="1" fontId="55" fillId="0" borderId="0"/>
    <xf numFmtId="1" fontId="55" fillId="0" borderId="0" applyBorder="0"/>
    <xf numFmtId="1" fontId="55" fillId="0" borderId="0" applyBorder="0"/>
    <xf numFmtId="0" fontId="16" fillId="0" borderId="0"/>
    <xf numFmtId="1" fontId="55" fillId="0" borderId="11" applyBorder="0"/>
    <xf numFmtId="0" fontId="57" fillId="0" borderId="12">
      <alignment horizontal="center"/>
    </xf>
    <xf numFmtId="222" fontId="58" fillId="0" borderId="0"/>
    <xf numFmtId="222" fontId="58" fillId="0" borderId="0"/>
    <xf numFmtId="222" fontId="58" fillId="0" borderId="0"/>
    <xf numFmtId="222" fontId="58" fillId="0" borderId="0"/>
    <xf numFmtId="222" fontId="58" fillId="0" borderId="0"/>
    <xf numFmtId="222" fontId="58" fillId="0" borderId="0"/>
    <xf numFmtId="222" fontId="58" fillId="0" borderId="0"/>
    <xf numFmtId="222" fontId="58" fillId="0" borderId="0"/>
    <xf numFmtId="223" fontId="16" fillId="0" borderId="0"/>
    <xf numFmtId="223" fontId="16" fillId="0" borderId="0"/>
    <xf numFmtId="223" fontId="16" fillId="0" borderId="0"/>
    <xf numFmtId="223" fontId="16" fillId="0" borderId="0" applyFill="0" applyBorder="0" applyAlignment="0" applyProtection="0"/>
    <xf numFmtId="223" fontId="16" fillId="0" borderId="0" applyFill="0" applyBorder="0" applyAlignment="0" applyProtection="0"/>
    <xf numFmtId="0" fontId="16" fillId="0" borderId="0"/>
    <xf numFmtId="41" fontId="16" fillId="0" borderId="0" applyFont="0" applyFill="0" applyBorder="0" applyAlignment="0" applyProtection="0"/>
    <xf numFmtId="219" fontId="48" fillId="0" borderId="0" applyFont="0" applyFill="0" applyBorder="0" applyAlignment="0" applyProtection="0"/>
    <xf numFmtId="224" fontId="59" fillId="0" borderId="0" applyFont="0" applyFill="0" applyBorder="0" applyAlignment="0" applyProtection="0"/>
    <xf numFmtId="39" fontId="60" fillId="0" borderId="0" applyFont="0" applyFill="0" applyBorder="0" applyAlignment="0" applyProtection="0"/>
    <xf numFmtId="225" fontId="61" fillId="0" borderId="0" applyFont="0" applyFill="0" applyBorder="0" applyAlignment="0" applyProtection="0"/>
    <xf numFmtId="226" fontId="16" fillId="0" borderId="0"/>
    <xf numFmtId="226" fontId="16" fillId="0" borderId="0"/>
    <xf numFmtId="43" fontId="32" fillId="0" borderId="0" applyFont="0" applyFill="0" applyBorder="0" applyAlignment="0" applyProtection="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43" fontId="32" fillId="0" borderId="0" applyFont="0" applyFill="0" applyBorder="0" applyAlignment="0" applyProtection="0"/>
    <xf numFmtId="226" fontId="16" fillId="0" borderId="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226" fontId="62" fillId="0" borderId="0" applyFill="0" applyBorder="0" applyAlignment="0" applyProtection="0"/>
    <xf numFmtId="226" fontId="16" fillId="0" borderId="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226" fontId="16" fillId="0" borderId="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226" fontId="16" fillId="0" borderId="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226" fontId="62" fillId="0" borderId="0" applyFill="0" applyBorder="0" applyAlignment="0" applyProtection="0"/>
    <xf numFmtId="226" fontId="16" fillId="0" borderId="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226" fontId="62" fillId="0" borderId="0" applyFill="0" applyBorder="0" applyAlignment="0" applyProtection="0"/>
    <xf numFmtId="226" fontId="16" fillId="0" borderId="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226" fontId="16" fillId="0" borderId="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226" fontId="62" fillId="0" borderId="0" applyFill="0" applyBorder="0" applyAlignment="0" applyProtection="0"/>
    <xf numFmtId="226" fontId="62" fillId="0" borderId="0" applyFill="0" applyBorder="0" applyAlignment="0" applyProtection="0"/>
    <xf numFmtId="190" fontId="16" fillId="0" borderId="0" applyFont="0" applyFill="0" applyBorder="0" applyAlignment="0" applyProtection="0"/>
    <xf numFmtId="226" fontId="16" fillId="0" borderId="0"/>
    <xf numFmtId="43" fontId="16" fillId="0" borderId="0" applyFont="0" applyFill="0" applyBorder="0" applyAlignment="0" applyProtection="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226" fontId="16" fillId="0" borderId="0"/>
    <xf numFmtId="227" fontId="16" fillId="0" borderId="0"/>
    <xf numFmtId="227" fontId="16" fillId="0" borderId="0"/>
    <xf numFmtId="227" fontId="16" fillId="0" borderId="0"/>
    <xf numFmtId="227" fontId="16" fillId="0" borderId="0" applyFill="0" applyBorder="0" applyAlignment="0" applyProtection="0"/>
    <xf numFmtId="227" fontId="16" fillId="0" borderId="0" applyFill="0" applyBorder="0" applyAlignment="0" applyProtection="0"/>
    <xf numFmtId="0" fontId="16" fillId="0" borderId="0"/>
    <xf numFmtId="227"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226" fontId="63" fillId="0" borderId="0" applyFill="0" applyBorder="0" applyAlignment="0" applyProtection="0"/>
    <xf numFmtId="226" fontId="62" fillId="0" borderId="0" applyFill="0" applyBorder="0" applyAlignment="0" applyProtection="0"/>
    <xf numFmtId="228" fontId="64" fillId="0" borderId="0" applyFont="0" applyFill="0" applyBorder="0" applyAlignment="0" applyProtection="0"/>
    <xf numFmtId="226" fontId="16" fillId="0" borderId="0"/>
    <xf numFmtId="226" fontId="16" fillId="0" borderId="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226" fontId="16" fillId="0" borderId="0" applyFill="0" applyBorder="0" applyAlignment="0" applyProtection="0"/>
    <xf numFmtId="226" fontId="62" fillId="0" borderId="0" applyFill="0" applyBorder="0" applyAlignment="0" applyProtection="0"/>
    <xf numFmtId="228" fontId="64" fillId="0" borderId="0" applyFont="0" applyFill="0" applyBorder="0" applyAlignment="0" applyProtection="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43" fontId="32" fillId="0" borderId="0" applyFont="0" applyFill="0" applyBorder="0" applyAlignment="0" applyProtection="0"/>
    <xf numFmtId="226" fontId="62" fillId="0" borderId="0" applyFill="0" applyBorder="0" applyAlignment="0" applyProtection="0"/>
    <xf numFmtId="228" fontId="64" fillId="0" borderId="0" applyFont="0" applyFill="0" applyBorder="0" applyAlignment="0" applyProtection="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43" fontId="32" fillId="0" borderId="0" applyFont="0" applyFill="0" applyBorder="0" applyAlignment="0" applyProtection="0"/>
    <xf numFmtId="226" fontId="62" fillId="0" borderId="0" applyFill="0" applyBorder="0" applyAlignment="0" applyProtection="0"/>
    <xf numFmtId="226" fontId="62" fillId="0" borderId="0" applyFill="0" applyBorder="0" applyAlignment="0" applyProtection="0"/>
    <xf numFmtId="43" fontId="65" fillId="0" borderId="0" applyFont="0" applyFill="0" applyBorder="0" applyAlignment="0" applyProtection="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43" fontId="32" fillId="0" borderId="0" applyFont="0" applyFill="0" applyBorder="0" applyAlignment="0" applyProtection="0"/>
    <xf numFmtId="43" fontId="65" fillId="0" borderId="0" applyFont="0" applyFill="0" applyBorder="0" applyAlignment="0" applyProtection="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43" fontId="32" fillId="0" borderId="0" applyFont="0" applyFill="0" applyBorder="0" applyAlignment="0" applyProtection="0"/>
    <xf numFmtId="226" fontId="16" fillId="0" borderId="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43" fontId="32" fillId="0" borderId="0" applyFont="0" applyFill="0" applyBorder="0" applyAlignment="0" applyProtection="0"/>
    <xf numFmtId="226" fontId="62" fillId="0" borderId="0" applyFill="0" applyBorder="0" applyAlignment="0" applyProtection="0"/>
    <xf numFmtId="226" fontId="16" fillId="0" borderId="0"/>
    <xf numFmtId="226" fontId="16" fillId="0" borderId="0"/>
    <xf numFmtId="226" fontId="16" fillId="0" borderId="0"/>
    <xf numFmtId="226" fontId="16" fillId="0" borderId="0" applyFill="0" applyBorder="0" applyAlignment="0" applyProtection="0"/>
    <xf numFmtId="226" fontId="16" fillId="0" borderId="0" applyFill="0" applyBorder="0" applyAlignment="0" applyProtection="0"/>
    <xf numFmtId="0" fontId="16" fillId="0" borderId="0"/>
    <xf numFmtId="43" fontId="32" fillId="0" borderId="0" applyFont="0" applyFill="0" applyBorder="0" applyAlignment="0" applyProtection="0"/>
    <xf numFmtId="226" fontId="16" fillId="0" borderId="0" applyFill="0" applyBorder="0" applyAlignment="0" applyProtection="0"/>
    <xf numFmtId="226" fontId="62" fillId="0" borderId="0" applyFill="0" applyBorder="0" applyAlignment="0" applyProtection="0"/>
    <xf numFmtId="226" fontId="62" fillId="0" borderId="0" applyFill="0" applyBorder="0" applyAlignment="0" applyProtection="0"/>
    <xf numFmtId="226" fontId="62" fillId="0" borderId="0" applyFill="0" applyBorder="0" applyAlignment="0" applyProtection="0"/>
    <xf numFmtId="226" fontId="62" fillId="0" borderId="0" applyFill="0" applyBorder="0" applyAlignment="0" applyProtection="0"/>
    <xf numFmtId="229" fontId="65" fillId="0" borderId="0"/>
    <xf numFmtId="3" fontId="16" fillId="0" borderId="0" applyFont="0" applyFill="0" applyBorder="0" applyAlignment="0" applyProtection="0"/>
    <xf numFmtId="3" fontId="16" fillId="0" borderId="0"/>
    <xf numFmtId="3" fontId="16" fillId="0" borderId="0"/>
    <xf numFmtId="3" fontId="16" fillId="0" borderId="0"/>
    <xf numFmtId="3" fontId="16" fillId="0" borderId="0" applyFill="0" applyAlignment="0" applyProtection="0"/>
    <xf numFmtId="3" fontId="16" fillId="0" borderId="0" applyFill="0" applyAlignment="0" applyProtection="0"/>
    <xf numFmtId="0" fontId="16" fillId="0" borderId="0"/>
    <xf numFmtId="3" fontId="16" fillId="0" borderId="0" applyFill="0" applyAlignment="0" applyProtection="0"/>
    <xf numFmtId="3" fontId="16" fillId="0" borderId="0"/>
    <xf numFmtId="3" fontId="16" fillId="0" borderId="0"/>
    <xf numFmtId="3" fontId="16" fillId="0" borderId="0" applyFill="0" applyBorder="0" applyAlignment="0" applyProtection="0"/>
    <xf numFmtId="3" fontId="16" fillId="0" borderId="0" applyFill="0" applyBorder="0" applyAlignment="0" applyProtection="0"/>
    <xf numFmtId="0" fontId="16" fillId="0" borderId="0"/>
    <xf numFmtId="3" fontId="16" fillId="0" borderId="0" applyFont="0" applyFill="0" applyBorder="0" applyAlignment="0" applyProtection="0"/>
    <xf numFmtId="0" fontId="66" fillId="0" borderId="0" applyFill="0" applyBorder="0" applyAlignment="0" applyProtection="0">
      <protection locked="0"/>
    </xf>
    <xf numFmtId="0" fontId="67" fillId="0" borderId="0" applyNumberFormat="0" applyAlignment="0">
      <alignment horizontal="left"/>
    </xf>
    <xf numFmtId="0" fontId="67" fillId="0" borderId="0"/>
    <xf numFmtId="0" fontId="67" fillId="0" borderId="0"/>
    <xf numFmtId="0" fontId="67" fillId="0" borderId="0" applyNumberFormat="0" applyAlignment="0"/>
    <xf numFmtId="0" fontId="67" fillId="0" borderId="0" applyNumberFormat="0" applyAlignment="0"/>
    <xf numFmtId="0" fontId="16" fillId="0" borderId="0"/>
    <xf numFmtId="0" fontId="67" fillId="0" borderId="0" applyNumberFormat="0" applyAlignment="0">
      <alignment horizontal="left"/>
    </xf>
    <xf numFmtId="0" fontId="68" fillId="0" borderId="0"/>
    <xf numFmtId="0" fontId="68" fillId="0" borderId="0"/>
    <xf numFmtId="0" fontId="68" fillId="0" borderId="0"/>
    <xf numFmtId="0" fontId="68" fillId="0" borderId="0" applyNumberFormat="0" applyAlignment="0"/>
    <xf numFmtId="0" fontId="68" fillId="0" borderId="0" applyNumberFormat="0" applyAlignment="0"/>
    <xf numFmtId="0" fontId="16" fillId="0" borderId="0"/>
    <xf numFmtId="0" fontId="69" fillId="0" borderId="0" applyNumberFormat="0" applyAlignment="0"/>
    <xf numFmtId="216" fontId="48" fillId="0" borderId="0" applyFont="0" applyFill="0" applyBorder="0" applyAlignment="0" applyProtection="0"/>
    <xf numFmtId="230" fontId="16" fillId="0" borderId="0" applyFont="0" applyFill="0" applyBorder="0" applyAlignment="0" applyProtection="0"/>
    <xf numFmtId="231" fontId="60" fillId="0" borderId="0" applyFont="0" applyFill="0" applyBorder="0" applyAlignment="0" applyProtection="0"/>
    <xf numFmtId="232" fontId="16" fillId="0" borderId="0" applyFont="0" applyFill="0" applyBorder="0" applyAlignment="0" applyProtection="0"/>
    <xf numFmtId="233" fontId="16" fillId="0" borderId="0" applyFont="0" applyFill="0" applyBorder="0" applyAlignment="0" applyProtection="0"/>
    <xf numFmtId="234" fontId="16" fillId="0" borderId="0"/>
    <xf numFmtId="234" fontId="16" fillId="0" borderId="0"/>
    <xf numFmtId="234" fontId="16" fillId="0" borderId="0"/>
    <xf numFmtId="234" fontId="16" fillId="0" borderId="0" applyFill="0" applyAlignment="0" applyProtection="0"/>
    <xf numFmtId="234" fontId="16" fillId="0" borderId="0" applyFill="0" applyAlignment="0" applyProtection="0"/>
    <xf numFmtId="0" fontId="16" fillId="0" borderId="0"/>
    <xf numFmtId="234" fontId="16" fillId="0" borderId="0" applyFill="0" applyAlignment="0" applyProtection="0"/>
    <xf numFmtId="234" fontId="16" fillId="0" borderId="0"/>
    <xf numFmtId="234" fontId="16" fillId="0" borderId="0"/>
    <xf numFmtId="234" fontId="16" fillId="0" borderId="0" applyFill="0" applyBorder="0" applyAlignment="0" applyProtection="0"/>
    <xf numFmtId="234" fontId="16" fillId="0" borderId="0" applyFill="0" applyBorder="0" applyAlignment="0" applyProtection="0"/>
    <xf numFmtId="0" fontId="16" fillId="0" borderId="0"/>
    <xf numFmtId="233" fontId="16" fillId="0" borderId="0" applyFont="0" applyFill="0" applyBorder="0" applyAlignment="0" applyProtection="0"/>
    <xf numFmtId="235" fontId="16" fillId="0" borderId="0"/>
    <xf numFmtId="0" fontId="16" fillId="0" borderId="0" applyNumberFormat="0" applyFill="0" applyBorder="0" applyProtection="0">
      <alignment horizontal="left"/>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Font="0" applyFill="0" applyBorder="0" applyAlignment="0" applyProtection="0"/>
    <xf numFmtId="0" fontId="16" fillId="0" borderId="0"/>
    <xf numFmtId="0" fontId="16" fillId="0" borderId="0"/>
    <xf numFmtId="0" fontId="16" fillId="0" borderId="0"/>
    <xf numFmtId="0" fontId="16" fillId="0" borderId="0" applyFill="0" applyAlignment="0" applyProtection="0"/>
    <xf numFmtId="0" fontId="16" fillId="0" borderId="0" applyFill="0" applyAlignment="0" applyProtection="0"/>
    <xf numFmtId="0" fontId="16" fillId="0" borderId="0"/>
    <xf numFmtId="0" fontId="16" fillId="0" borderId="0" applyFill="0" applyAlignment="0" applyProtection="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xf numFmtId="14" fontId="56" fillId="0" borderId="0" applyFill="0" applyBorder="0" applyAlignment="0"/>
    <xf numFmtId="0" fontId="16" fillId="0" borderId="0" applyFont="0" applyFill="0" applyBorder="0" applyAlignment="0" applyProtection="0"/>
    <xf numFmtId="236" fontId="25" fillId="0" borderId="0" applyFont="0" applyFill="0" applyBorder="0" applyAlignment="0" applyProtection="0"/>
    <xf numFmtId="237" fontId="25" fillId="0" borderId="0" applyFont="0" applyFill="0" applyBorder="0" applyAlignment="0" applyProtection="0"/>
    <xf numFmtId="238" fontId="16" fillId="0" borderId="0"/>
    <xf numFmtId="3" fontId="64" fillId="0" borderId="0" applyFont="0" applyBorder="0" applyAlignment="0"/>
    <xf numFmtId="0" fontId="26" fillId="0" borderId="13">
      <alignment horizontal="left"/>
    </xf>
    <xf numFmtId="0" fontId="26" fillId="0" borderId="13">
      <alignment horizontal="left"/>
    </xf>
    <xf numFmtId="0" fontId="26" fillId="0" borderId="13">
      <alignment horizontal="left"/>
    </xf>
    <xf numFmtId="0" fontId="26" fillId="0" borderId="13">
      <alignment horizontal="left"/>
    </xf>
    <xf numFmtId="0" fontId="26" fillId="0" borderId="13">
      <alignment horizontal="left"/>
    </xf>
    <xf numFmtId="0" fontId="16" fillId="0" borderId="0"/>
    <xf numFmtId="0" fontId="26" fillId="0" borderId="14">
      <alignment horizontal="left"/>
    </xf>
    <xf numFmtId="219" fontId="48" fillId="0" borderId="0" applyFill="0" applyBorder="0" applyAlignment="0"/>
    <xf numFmtId="216" fontId="48" fillId="0" borderId="0" applyFill="0" applyBorder="0" applyAlignment="0"/>
    <xf numFmtId="219" fontId="48" fillId="0" borderId="0" applyFill="0" applyBorder="0" applyAlignment="0"/>
    <xf numFmtId="220" fontId="48" fillId="0" borderId="0" applyFill="0" applyBorder="0" applyAlignment="0"/>
    <xf numFmtId="216" fontId="48" fillId="0" borderId="0" applyFill="0" applyBorder="0" applyAlignment="0"/>
    <xf numFmtId="0" fontId="70" fillId="0" borderId="0" applyNumberFormat="0" applyAlignment="0">
      <alignment horizontal="left"/>
    </xf>
    <xf numFmtId="0" fontId="70" fillId="0" borderId="0"/>
    <xf numFmtId="0" fontId="70" fillId="0" borderId="0"/>
    <xf numFmtId="0" fontId="70" fillId="0" borderId="0" applyNumberFormat="0" applyAlignment="0"/>
    <xf numFmtId="0" fontId="70" fillId="0" borderId="0" applyNumberFormat="0" applyAlignment="0"/>
    <xf numFmtId="0" fontId="16" fillId="0" borderId="0"/>
    <xf numFmtId="0" fontId="70" fillId="0" borderId="0" applyNumberFormat="0" applyAlignment="0">
      <alignment horizontal="left"/>
    </xf>
    <xf numFmtId="239" fontId="64" fillId="0" borderId="0" applyFont="0" applyFill="0" applyBorder="0" applyAlignment="0" applyProtection="0"/>
    <xf numFmtId="226" fontId="16" fillId="0" borderId="0"/>
    <xf numFmtId="0" fontId="16" fillId="0" borderId="0"/>
    <xf numFmtId="0" fontId="71" fillId="0" borderId="0"/>
    <xf numFmtId="0" fontId="32" fillId="0" borderId="0"/>
    <xf numFmtId="0" fontId="32" fillId="0" borderId="0"/>
    <xf numFmtId="0" fontId="32" fillId="0" borderId="0"/>
    <xf numFmtId="0" fontId="16" fillId="0" borderId="0"/>
    <xf numFmtId="0" fontId="16" fillId="0" borderId="0"/>
    <xf numFmtId="0" fontId="16" fillId="0" borderId="0"/>
    <xf numFmtId="0" fontId="71" fillId="0" borderId="0"/>
    <xf numFmtId="0" fontId="71" fillId="0" borderId="0"/>
    <xf numFmtId="0" fontId="16" fillId="0" borderId="0"/>
    <xf numFmtId="0" fontId="32" fillId="0" borderId="0"/>
    <xf numFmtId="226" fontId="16" fillId="0" borderId="0" applyFill="0" applyBorder="0" applyAlignment="0" applyProtection="0"/>
    <xf numFmtId="0" fontId="72" fillId="0" borderId="0"/>
    <xf numFmtId="0" fontId="72" fillId="0" borderId="0"/>
    <xf numFmtId="0" fontId="72" fillId="0" borderId="0"/>
    <xf numFmtId="0" fontId="72" fillId="0" borderId="0" applyNumberFormat="0" applyFill="0" applyBorder="0" applyAlignment="0" applyProtection="0"/>
    <xf numFmtId="0" fontId="72" fillId="0" borderId="0" applyNumberFormat="0" applyFill="0" applyBorder="0" applyAlignment="0" applyProtection="0"/>
    <xf numFmtId="0" fontId="16" fillId="0" borderId="0"/>
    <xf numFmtId="0" fontId="72" fillId="0" borderId="0"/>
    <xf numFmtId="0" fontId="72" fillId="0" borderId="0"/>
    <xf numFmtId="0" fontId="72" fillId="0" borderId="0"/>
    <xf numFmtId="0" fontId="72" fillId="0" borderId="0" applyNumberFormat="0" applyFill="0" applyBorder="0" applyAlignment="0" applyProtection="0"/>
    <xf numFmtId="0" fontId="72" fillId="0" borderId="0" applyNumberFormat="0" applyFill="0" applyBorder="0" applyAlignment="0" applyProtection="0"/>
    <xf numFmtId="0" fontId="16" fillId="0" borderId="0"/>
    <xf numFmtId="0" fontId="72" fillId="0" borderId="0" applyNumberFormat="0" applyFill="0" applyBorder="0" applyAlignment="0" applyProtection="0"/>
    <xf numFmtId="0" fontId="72" fillId="0" borderId="0" applyNumberFormat="0" applyFill="0" applyBorder="0" applyAlignment="0" applyProtection="0"/>
    <xf numFmtId="0" fontId="16" fillId="0" borderId="0"/>
    <xf numFmtId="3" fontId="64" fillId="0" borderId="0" applyFont="0" applyBorder="0" applyAlignment="0"/>
    <xf numFmtId="2" fontId="16" fillId="0" borderId="0" applyFont="0" applyFill="0" applyBorder="0" applyAlignment="0" applyProtection="0"/>
    <xf numFmtId="2" fontId="16" fillId="0" borderId="0"/>
    <xf numFmtId="2" fontId="16" fillId="0" borderId="0"/>
    <xf numFmtId="2" fontId="16" fillId="0" borderId="0"/>
    <xf numFmtId="2" fontId="16" fillId="0" borderId="0" applyFill="0" applyAlignment="0" applyProtection="0"/>
    <xf numFmtId="2" fontId="16" fillId="0" borderId="0" applyFill="0" applyAlignment="0" applyProtection="0"/>
    <xf numFmtId="0" fontId="16" fillId="0" borderId="0"/>
    <xf numFmtId="2" fontId="16" fillId="0" borderId="0" applyFill="0" applyAlignment="0" applyProtection="0"/>
    <xf numFmtId="2" fontId="16" fillId="0" borderId="0"/>
    <xf numFmtId="2" fontId="16" fillId="0" borderId="0"/>
    <xf numFmtId="2" fontId="16" fillId="0" borderId="0" applyFill="0" applyBorder="0" applyAlignment="0" applyProtection="0"/>
    <xf numFmtId="2" fontId="16" fillId="0" borderId="0" applyFill="0" applyBorder="0" applyAlignment="0" applyProtection="0"/>
    <xf numFmtId="0" fontId="16" fillId="0" borderId="0"/>
    <xf numFmtId="2" fontId="16" fillId="0" borderId="0" applyFont="0" applyFill="0" applyBorder="0" applyAlignment="0" applyProtection="0"/>
    <xf numFmtId="0" fontId="73" fillId="9" borderId="0"/>
    <xf numFmtId="0" fontId="73" fillId="9" borderId="0"/>
    <xf numFmtId="0" fontId="73" fillId="9" borderId="0"/>
    <xf numFmtId="0" fontId="73" fillId="9" borderId="0" applyNumberFormat="0" applyBorder="0" applyAlignment="0" applyProtection="0"/>
    <xf numFmtId="0" fontId="73" fillId="9" borderId="0" applyNumberFormat="0" applyBorder="0" applyAlignment="0" applyProtection="0"/>
    <xf numFmtId="0" fontId="16" fillId="0" borderId="0"/>
    <xf numFmtId="0" fontId="73" fillId="9" borderId="0"/>
    <xf numFmtId="0" fontId="73" fillId="9" borderId="0"/>
    <xf numFmtId="0" fontId="73" fillId="9" borderId="0"/>
    <xf numFmtId="0" fontId="73" fillId="9" borderId="0" applyNumberFormat="0" applyBorder="0" applyAlignment="0" applyProtection="0"/>
    <xf numFmtId="0" fontId="73" fillId="9" borderId="0" applyNumberFormat="0" applyBorder="0" applyAlignment="0" applyProtection="0"/>
    <xf numFmtId="0" fontId="16" fillId="0" borderId="0"/>
    <xf numFmtId="0" fontId="73" fillId="8" borderId="0" applyNumberFormat="0" applyBorder="0" applyAlignment="0" applyProtection="0"/>
    <xf numFmtId="0" fontId="73" fillId="9" borderId="0" applyNumberFormat="0" applyBorder="0" applyAlignment="0" applyProtection="0"/>
    <xf numFmtId="0" fontId="16" fillId="0" borderId="0"/>
    <xf numFmtId="38" fontId="39" fillId="2" borderId="0" applyNumberFormat="0" applyBorder="0" applyAlignment="0" applyProtection="0"/>
    <xf numFmtId="0" fontId="39" fillId="43" borderId="0"/>
    <xf numFmtId="0" fontId="39" fillId="43" borderId="0"/>
    <xf numFmtId="0" fontId="39" fillId="43" borderId="0" applyNumberFormat="0" applyBorder="0" applyAlignment="0" applyProtection="0"/>
    <xf numFmtId="0" fontId="39" fillId="43" borderId="0" applyNumberFormat="0" applyBorder="0" applyAlignment="0" applyProtection="0"/>
    <xf numFmtId="0" fontId="16" fillId="0" borderId="0"/>
    <xf numFmtId="38" fontId="39" fillId="44" borderId="0" applyNumberFormat="0" applyBorder="0" applyAlignment="0" applyProtection="0"/>
    <xf numFmtId="240" fontId="74" fillId="2" borderId="0" applyBorder="0" applyProtection="0"/>
    <xf numFmtId="0" fontId="75" fillId="45" borderId="0"/>
    <xf numFmtId="0" fontId="76" fillId="0" borderId="0">
      <alignment horizontal="left"/>
    </xf>
    <xf numFmtId="0" fontId="77" fillId="0" borderId="0">
      <alignment horizontal="left"/>
    </xf>
    <xf numFmtId="0" fontId="77" fillId="0" borderId="0">
      <alignment horizontal="left"/>
    </xf>
    <xf numFmtId="0" fontId="77" fillId="0" borderId="0">
      <alignment horizontal="left"/>
    </xf>
    <xf numFmtId="0" fontId="77" fillId="0" borderId="0">
      <alignment horizontal="left"/>
    </xf>
    <xf numFmtId="0" fontId="16" fillId="0" borderId="0"/>
    <xf numFmtId="0" fontId="78" fillId="0" borderId="0">
      <alignment horizontal="left"/>
    </xf>
    <xf numFmtId="0" fontId="77" fillId="0" borderId="15" applyNumberFormat="0" applyAlignment="0" applyProtection="0">
      <alignment horizontal="left" vertical="center"/>
    </xf>
    <xf numFmtId="0" fontId="77" fillId="0" borderId="16"/>
    <xf numFmtId="0" fontId="77" fillId="0" borderId="16"/>
    <xf numFmtId="0" fontId="77" fillId="0" borderId="16" applyNumberFormat="0" applyAlignment="0" applyProtection="0"/>
    <xf numFmtId="0" fontId="77" fillId="0" borderId="16" applyNumberFormat="0" applyAlignment="0" applyProtection="0"/>
    <xf numFmtId="0" fontId="16" fillId="0" borderId="0"/>
    <xf numFmtId="0" fontId="77" fillId="0" borderId="15" applyNumberFormat="0" applyAlignment="0" applyProtection="0">
      <alignment horizontal="left" vertical="center"/>
    </xf>
    <xf numFmtId="0" fontId="77" fillId="0" borderId="17">
      <alignment horizontal="left" vertical="center"/>
    </xf>
    <xf numFmtId="0" fontId="77" fillId="0" borderId="18">
      <alignment horizontal="left" vertical="center"/>
    </xf>
    <xf numFmtId="0" fontId="77" fillId="0" borderId="18">
      <alignment horizontal="left" vertical="center"/>
    </xf>
    <xf numFmtId="0" fontId="77" fillId="0" borderId="18">
      <alignment horizontal="left" vertical="center"/>
    </xf>
    <xf numFmtId="0" fontId="77" fillId="0" borderId="18">
      <alignment horizontal="left" vertical="center"/>
    </xf>
    <xf numFmtId="0" fontId="16" fillId="0" borderId="0"/>
    <xf numFmtId="0" fontId="77" fillId="0" borderId="17">
      <alignment horizontal="left" vertical="center"/>
    </xf>
    <xf numFmtId="0" fontId="80" fillId="0" borderId="19"/>
    <xf numFmtId="0" fontId="80" fillId="0" borderId="19"/>
    <xf numFmtId="0" fontId="79" fillId="0" borderId="0"/>
    <xf numFmtId="0" fontId="79" fillId="0" borderId="0"/>
    <xf numFmtId="0" fontId="79" fillId="0" borderId="0"/>
    <xf numFmtId="0" fontId="79" fillId="0" borderId="0" applyNumberFormat="0" applyFill="0" applyAlignment="0" applyProtection="0"/>
    <xf numFmtId="0" fontId="79" fillId="0" borderId="0" applyNumberFormat="0" applyFill="0" applyAlignment="0" applyProtection="0"/>
    <xf numFmtId="0" fontId="16" fillId="0" borderId="0"/>
    <xf numFmtId="0" fontId="80" fillId="0" borderId="19"/>
    <xf numFmtId="0" fontId="80" fillId="0" borderId="19" applyNumberFormat="0" applyFill="0" applyAlignment="0" applyProtection="0"/>
    <xf numFmtId="0" fontId="80" fillId="0" borderId="19" applyNumberFormat="0" applyFill="0" applyAlignment="0" applyProtection="0"/>
    <xf numFmtId="0" fontId="16" fillId="0" borderId="0"/>
    <xf numFmtId="0" fontId="79" fillId="0" borderId="0" applyNumberFormat="0" applyFill="0" applyAlignment="0" applyProtection="0"/>
    <xf numFmtId="0" fontId="80" fillId="0" borderId="19"/>
    <xf numFmtId="0" fontId="80" fillId="0" borderId="19"/>
    <xf numFmtId="0" fontId="80" fillId="0" borderId="19"/>
    <xf numFmtId="0" fontId="80" fillId="0" borderId="19" applyNumberFormat="0" applyFill="0" applyAlignment="0" applyProtection="0"/>
    <xf numFmtId="0" fontId="80" fillId="0" borderId="19" applyNumberFormat="0" applyFill="0" applyAlignment="0" applyProtection="0"/>
    <xf numFmtId="0" fontId="16" fillId="0" borderId="0"/>
    <xf numFmtId="0" fontId="80" fillId="0" borderId="19" applyNumberFormat="0" applyFill="0" applyAlignment="0" applyProtection="0"/>
    <xf numFmtId="0" fontId="80" fillId="0" borderId="19" applyNumberFormat="0" applyFill="0" applyAlignment="0" applyProtection="0"/>
    <xf numFmtId="0" fontId="16" fillId="0" borderId="0"/>
    <xf numFmtId="0" fontId="81" fillId="0" borderId="20"/>
    <xf numFmtId="0" fontId="81" fillId="0" borderId="20"/>
    <xf numFmtId="0" fontId="77" fillId="0" borderId="0"/>
    <xf numFmtId="0" fontId="77" fillId="0" borderId="0"/>
    <xf numFmtId="0" fontId="77" fillId="0" borderId="0"/>
    <xf numFmtId="0" fontId="77" fillId="0" borderId="0" applyNumberFormat="0" applyFill="0" applyAlignment="0" applyProtection="0"/>
    <xf numFmtId="0" fontId="77" fillId="0" borderId="0" applyNumberFormat="0" applyFill="0" applyAlignment="0" applyProtection="0"/>
    <xf numFmtId="0" fontId="16" fillId="0" borderId="0"/>
    <xf numFmtId="0" fontId="81" fillId="0" borderId="20"/>
    <xf numFmtId="0" fontId="81" fillId="0" borderId="20" applyNumberFormat="0" applyFill="0" applyAlignment="0" applyProtection="0"/>
    <xf numFmtId="0" fontId="81" fillId="0" borderId="20" applyNumberFormat="0" applyFill="0" applyAlignment="0" applyProtection="0"/>
    <xf numFmtId="0" fontId="16" fillId="0" borderId="0"/>
    <xf numFmtId="0" fontId="77" fillId="0" borderId="0" applyNumberFormat="0" applyFill="0" applyAlignment="0" applyProtection="0"/>
    <xf numFmtId="0" fontId="81" fillId="0" borderId="20"/>
    <xf numFmtId="0" fontId="81" fillId="0" borderId="20"/>
    <xf numFmtId="0" fontId="81" fillId="0" borderId="20"/>
    <xf numFmtId="0" fontId="81" fillId="0" borderId="20" applyNumberFormat="0" applyFill="0" applyAlignment="0" applyProtection="0"/>
    <xf numFmtId="0" fontId="81" fillId="0" borderId="20" applyNumberFormat="0" applyFill="0" applyAlignment="0" applyProtection="0"/>
    <xf numFmtId="0" fontId="16" fillId="0" borderId="0"/>
    <xf numFmtId="0" fontId="81" fillId="0" borderId="20" applyNumberFormat="0" applyFill="0" applyAlignment="0" applyProtection="0"/>
    <xf numFmtId="0" fontId="81" fillId="0" borderId="20" applyNumberFormat="0" applyFill="0" applyAlignment="0" applyProtection="0"/>
    <xf numFmtId="0" fontId="16" fillId="0" borderId="0"/>
    <xf numFmtId="0" fontId="82" fillId="0" borderId="21"/>
    <xf numFmtId="0" fontId="82" fillId="0" borderId="21"/>
    <xf numFmtId="0" fontId="82" fillId="0" borderId="21"/>
    <xf numFmtId="0" fontId="82" fillId="0" borderId="21" applyNumberFormat="0" applyFill="0" applyAlignment="0" applyProtection="0"/>
    <xf numFmtId="0" fontId="82" fillId="0" borderId="21" applyNumberFormat="0" applyFill="0" applyAlignment="0" applyProtection="0"/>
    <xf numFmtId="0" fontId="16" fillId="0" borderId="0"/>
    <xf numFmtId="0" fontId="82" fillId="0" borderId="21"/>
    <xf numFmtId="0" fontId="82" fillId="0" borderId="21"/>
    <xf numFmtId="0" fontId="82" fillId="0" borderId="21"/>
    <xf numFmtId="0" fontId="82" fillId="0" borderId="21"/>
    <xf numFmtId="0" fontId="82" fillId="0" borderId="21" applyNumberFormat="0" applyFill="0" applyAlignment="0" applyProtection="0"/>
    <xf numFmtId="0" fontId="82" fillId="0" borderId="21" applyNumberFormat="0" applyFill="0" applyAlignment="0" applyProtection="0"/>
    <xf numFmtId="0" fontId="16" fillId="0" borderId="0"/>
    <xf numFmtId="0" fontId="82" fillId="0" borderId="21" applyNumberFormat="0" applyFill="0" applyAlignment="0" applyProtection="0"/>
    <xf numFmtId="0" fontId="82" fillId="0" borderId="21" applyNumberFormat="0" applyFill="0" applyAlignment="0" applyProtection="0"/>
    <xf numFmtId="0" fontId="16" fillId="0" borderId="0"/>
    <xf numFmtId="0" fontId="82" fillId="0" borderId="0"/>
    <xf numFmtId="0" fontId="82" fillId="0" borderId="0"/>
    <xf numFmtId="0" fontId="82" fillId="0" borderId="0"/>
    <xf numFmtId="0" fontId="82" fillId="0" borderId="0" applyNumberFormat="0" applyFill="0" applyBorder="0" applyAlignment="0" applyProtection="0"/>
    <xf numFmtId="0" fontId="82" fillId="0" borderId="0" applyNumberFormat="0" applyFill="0" applyBorder="0" applyAlignment="0" applyProtection="0"/>
    <xf numFmtId="0" fontId="16" fillId="0" borderId="0"/>
    <xf numFmtId="0" fontId="82" fillId="0" borderId="0"/>
    <xf numFmtId="0" fontId="82" fillId="0" borderId="0"/>
    <xf numFmtId="0" fontId="82" fillId="0" borderId="0"/>
    <xf numFmtId="0" fontId="82" fillId="0" borderId="0" applyNumberFormat="0" applyFill="0" applyBorder="0" applyAlignment="0" applyProtection="0"/>
    <xf numFmtId="0" fontId="82" fillId="0" borderId="0" applyNumberFormat="0" applyFill="0" applyBorder="0" applyAlignment="0" applyProtection="0"/>
    <xf numFmtId="0" fontId="16" fillId="0" borderId="0"/>
    <xf numFmtId="0" fontId="82" fillId="0" borderId="0" applyNumberFormat="0" applyFill="0" applyBorder="0" applyAlignment="0" applyProtection="0"/>
    <xf numFmtId="0" fontId="82" fillId="0" borderId="0" applyNumberFormat="0" applyFill="0" applyBorder="0" applyAlignment="0" applyProtection="0"/>
    <xf numFmtId="0" fontId="16" fillId="0" borderId="0"/>
    <xf numFmtId="0" fontId="53" fillId="0" borderId="0" applyFill="0" applyAlignment="0" applyProtection="0">
      <protection locked="0"/>
    </xf>
    <xf numFmtId="0" fontId="53" fillId="0" borderId="8" applyFill="0" applyAlignment="0" applyProtection="0">
      <protection locked="0"/>
    </xf>
    <xf numFmtId="0" fontId="79" fillId="0" borderId="0" applyProtection="0"/>
    <xf numFmtId="241" fontId="17" fillId="0" borderId="0">
      <protection locked="0"/>
    </xf>
    <xf numFmtId="241" fontId="17" fillId="0" borderId="0">
      <protection locked="0"/>
    </xf>
    <xf numFmtId="241" fontId="17" fillId="0" borderId="0">
      <protection locked="0"/>
    </xf>
    <xf numFmtId="241" fontId="17" fillId="0" borderId="0">
      <protection locked="0"/>
    </xf>
    <xf numFmtId="241" fontId="17" fillId="0" borderId="0">
      <protection locked="0"/>
    </xf>
    <xf numFmtId="0" fontId="16" fillId="0" borderId="0"/>
    <xf numFmtId="242" fontId="17" fillId="0" borderId="0">
      <protection locked="0"/>
    </xf>
    <xf numFmtId="0" fontId="77" fillId="0" borderId="0" applyProtection="0"/>
    <xf numFmtId="241" fontId="17" fillId="0" borderId="0">
      <protection locked="0"/>
    </xf>
    <xf numFmtId="241" fontId="17" fillId="0" borderId="0">
      <protection locked="0"/>
    </xf>
    <xf numFmtId="241" fontId="17" fillId="0" borderId="0">
      <protection locked="0"/>
    </xf>
    <xf numFmtId="241" fontId="17" fillId="0" borderId="0">
      <protection locked="0"/>
    </xf>
    <xf numFmtId="0" fontId="16" fillId="0" borderId="0"/>
    <xf numFmtId="242" fontId="17" fillId="0" borderId="0">
      <protection locked="0"/>
    </xf>
    <xf numFmtId="0" fontId="83" fillId="0" borderId="22">
      <alignment horizontal="center"/>
    </xf>
    <xf numFmtId="0" fontId="83" fillId="0" borderId="0">
      <alignment horizontal="center"/>
    </xf>
    <xf numFmtId="205" fontId="26" fillId="0" borderId="0" applyFont="0" applyFill="0" applyBorder="0" applyAlignment="0" applyProtection="0"/>
    <xf numFmtId="10" fontId="39" fillId="46" borderId="7" applyNumberFormat="0" applyBorder="0" applyAlignment="0" applyProtection="0"/>
    <xf numFmtId="0" fontId="39" fillId="43" borderId="0"/>
    <xf numFmtId="0" fontId="39" fillId="43" borderId="0"/>
    <xf numFmtId="0" fontId="39" fillId="43" borderId="0" applyNumberFormat="0" applyBorder="0" applyAlignment="0" applyProtection="0"/>
    <xf numFmtId="0" fontId="39" fillId="43" borderId="0" applyNumberFormat="0" applyBorder="0" applyAlignment="0" applyProtection="0"/>
    <xf numFmtId="0" fontId="16" fillId="0" borderId="0"/>
    <xf numFmtId="10" fontId="39" fillId="44" borderId="7" applyNumberFormat="0" applyBorder="0" applyAlignment="0" applyProtection="0"/>
    <xf numFmtId="0" fontId="84" fillId="15" borderId="9"/>
    <xf numFmtId="0" fontId="84" fillId="15" borderId="9"/>
    <xf numFmtId="0" fontId="84" fillId="15" borderId="9"/>
    <xf numFmtId="0" fontId="84" fillId="15" borderId="9" applyNumberFormat="0" applyAlignment="0" applyProtection="0"/>
    <xf numFmtId="0" fontId="84" fillId="15" borderId="9" applyNumberFormat="0" applyAlignment="0" applyProtection="0"/>
    <xf numFmtId="0" fontId="16" fillId="0" borderId="0"/>
    <xf numFmtId="0" fontId="84" fillId="15" borderId="9"/>
    <xf numFmtId="0" fontId="16" fillId="0" borderId="0"/>
    <xf numFmtId="0" fontId="84" fillId="15" borderId="9"/>
    <xf numFmtId="0" fontId="84" fillId="15" borderId="9"/>
    <xf numFmtId="0" fontId="84" fillId="15" borderId="9"/>
    <xf numFmtId="0" fontId="84" fillId="15" borderId="9" applyNumberFormat="0" applyAlignment="0" applyProtection="0"/>
    <xf numFmtId="0" fontId="84" fillId="15" borderId="9" applyNumberFormat="0" applyAlignment="0" applyProtection="0"/>
    <xf numFmtId="0" fontId="16" fillId="0" borderId="0"/>
    <xf numFmtId="0" fontId="84" fillId="14" borderId="9" applyNumberFormat="0" applyAlignment="0" applyProtection="0"/>
    <xf numFmtId="0" fontId="84" fillId="15" borderId="9"/>
    <xf numFmtId="0" fontId="84" fillId="15" borderId="9"/>
    <xf numFmtId="0" fontId="84" fillId="15" borderId="9"/>
    <xf numFmtId="0" fontId="84" fillId="15" borderId="9" applyNumberFormat="0" applyAlignment="0" applyProtection="0"/>
    <xf numFmtId="0" fontId="84" fillId="15" borderId="9" applyNumberFormat="0" applyAlignment="0" applyProtection="0"/>
    <xf numFmtId="0" fontId="16" fillId="0" borderId="0"/>
    <xf numFmtId="0" fontId="84" fillId="15" borderId="9"/>
    <xf numFmtId="0" fontId="84" fillId="15" borderId="9"/>
    <xf numFmtId="0" fontId="84" fillId="15" borderId="9"/>
    <xf numFmtId="0" fontId="84" fillId="15" borderId="9"/>
    <xf numFmtId="0" fontId="84" fillId="15" borderId="9" applyNumberFormat="0" applyAlignment="0" applyProtection="0"/>
    <xf numFmtId="0" fontId="84" fillId="15" borderId="9" applyNumberFormat="0" applyAlignment="0" applyProtection="0"/>
    <xf numFmtId="0" fontId="16" fillId="0" borderId="0"/>
    <xf numFmtId="0" fontId="84" fillId="15" borderId="9"/>
    <xf numFmtId="0" fontId="84" fillId="15" borderId="9"/>
    <xf numFmtId="0" fontId="84" fillId="15" borderId="9"/>
    <xf numFmtId="0" fontId="84" fillId="15" borderId="9"/>
    <xf numFmtId="0" fontId="84" fillId="15" borderId="9" applyNumberFormat="0" applyAlignment="0" applyProtection="0"/>
    <xf numFmtId="0" fontId="84" fillId="15" borderId="9" applyNumberFormat="0" applyAlignment="0" applyProtection="0"/>
    <xf numFmtId="0" fontId="16" fillId="0" borderId="0"/>
    <xf numFmtId="0" fontId="84" fillId="15" borderId="9"/>
    <xf numFmtId="0" fontId="84" fillId="15" borderId="9"/>
    <xf numFmtId="0" fontId="84" fillId="15" borderId="9"/>
    <xf numFmtId="0" fontId="84" fillId="15" borderId="9"/>
    <xf numFmtId="0" fontId="84" fillId="15" borderId="9" applyNumberFormat="0" applyAlignment="0" applyProtection="0"/>
    <xf numFmtId="0" fontId="84" fillId="15" borderId="9" applyNumberFormat="0" applyAlignment="0" applyProtection="0"/>
    <xf numFmtId="0" fontId="16" fillId="0" borderId="0"/>
    <xf numFmtId="0" fontId="84" fillId="15" borderId="9"/>
    <xf numFmtId="0" fontId="84" fillId="15" borderId="9"/>
    <xf numFmtId="0" fontId="84" fillId="15" borderId="9"/>
    <xf numFmtId="0" fontId="84" fillId="15" borderId="9"/>
    <xf numFmtId="0" fontId="84" fillId="15" borderId="9" applyNumberFormat="0" applyAlignment="0" applyProtection="0"/>
    <xf numFmtId="0" fontId="84" fillId="15" borderId="9" applyNumberFormat="0" applyAlignment="0" applyProtection="0"/>
    <xf numFmtId="0" fontId="16" fillId="0" borderId="0"/>
    <xf numFmtId="0" fontId="84" fillId="15" borderId="9"/>
    <xf numFmtId="0" fontId="84" fillId="15" borderId="9"/>
    <xf numFmtId="0" fontId="84" fillId="15" borderId="9"/>
    <xf numFmtId="0" fontId="84" fillId="15" borderId="9"/>
    <xf numFmtId="0" fontId="84" fillId="15" borderId="9" applyNumberFormat="0" applyAlignment="0" applyProtection="0"/>
    <xf numFmtId="0" fontId="84" fillId="15" borderId="9" applyNumberFormat="0" applyAlignment="0" applyProtection="0"/>
    <xf numFmtId="0" fontId="16" fillId="0" borderId="0"/>
    <xf numFmtId="0" fontId="84" fillId="15" borderId="9"/>
    <xf numFmtId="0" fontId="84" fillId="15" borderId="9" applyNumberFormat="0" applyAlignment="0" applyProtection="0"/>
    <xf numFmtId="215" fontId="26" fillId="47" borderId="0"/>
    <xf numFmtId="215" fontId="26" fillId="47" borderId="0"/>
    <xf numFmtId="215" fontId="26" fillId="47" borderId="0"/>
    <xf numFmtId="215" fontId="26" fillId="47" borderId="0"/>
    <xf numFmtId="215" fontId="26" fillId="47" borderId="0"/>
    <xf numFmtId="0" fontId="16" fillId="0" borderId="0"/>
    <xf numFmtId="215" fontId="26" fillId="48" borderId="0"/>
    <xf numFmtId="0" fontId="64" fillId="0" borderId="0"/>
    <xf numFmtId="0" fontId="16" fillId="0" borderId="0"/>
    <xf numFmtId="219" fontId="48" fillId="0" borderId="0" applyFill="0" applyBorder="0" applyAlignment="0"/>
    <xf numFmtId="216" fontId="48" fillId="0" borderId="0" applyFill="0" applyBorder="0" applyAlignment="0"/>
    <xf numFmtId="219" fontId="48" fillId="0" borderId="0" applyFill="0" applyBorder="0" applyAlignment="0"/>
    <xf numFmtId="220" fontId="48" fillId="0" borderId="0" applyFill="0" applyBorder="0" applyAlignment="0"/>
    <xf numFmtId="216" fontId="48" fillId="0" borderId="0" applyFill="0" applyBorder="0" applyAlignment="0"/>
    <xf numFmtId="0" fontId="85" fillId="0" borderId="23"/>
    <xf numFmtId="0" fontId="85" fillId="0" borderId="23"/>
    <xf numFmtId="0" fontId="85" fillId="0" borderId="23"/>
    <xf numFmtId="0" fontId="85" fillId="0" borderId="23" applyNumberFormat="0" applyFill="0" applyAlignment="0" applyProtection="0"/>
    <xf numFmtId="0" fontId="85" fillId="0" borderId="23" applyNumberFormat="0" applyFill="0" applyAlignment="0" applyProtection="0"/>
    <xf numFmtId="0" fontId="16" fillId="0" borderId="0"/>
    <xf numFmtId="0" fontId="85" fillId="0" borderId="23"/>
    <xf numFmtId="0" fontId="85" fillId="0" borderId="23"/>
    <xf numFmtId="0" fontId="85" fillId="0" borderId="23"/>
    <xf numFmtId="0" fontId="85" fillId="0" borderId="23"/>
    <xf numFmtId="0" fontId="85" fillId="0" borderId="23" applyNumberFormat="0" applyFill="0" applyAlignment="0" applyProtection="0"/>
    <xf numFmtId="0" fontId="85" fillId="0" borderId="23" applyNumberFormat="0" applyFill="0" applyAlignment="0" applyProtection="0"/>
    <xf numFmtId="0" fontId="16" fillId="0" borderId="0"/>
    <xf numFmtId="0" fontId="85" fillId="0" borderId="23" applyNumberFormat="0" applyFill="0" applyAlignment="0" applyProtection="0"/>
    <xf numFmtId="0" fontId="85" fillId="0" borderId="23" applyNumberFormat="0" applyFill="0" applyAlignment="0" applyProtection="0"/>
    <xf numFmtId="0" fontId="16" fillId="0" borderId="0"/>
    <xf numFmtId="215" fontId="26" fillId="49" borderId="0"/>
    <xf numFmtId="215" fontId="26" fillId="49" borderId="0"/>
    <xf numFmtId="215" fontId="26" fillId="49" borderId="0"/>
    <xf numFmtId="215" fontId="26" fillId="49" borderId="0"/>
    <xf numFmtId="215" fontId="26" fillId="49" borderId="0"/>
    <xf numFmtId="0" fontId="16" fillId="0" borderId="0"/>
    <xf numFmtId="215" fontId="26" fillId="50" borderId="0"/>
    <xf numFmtId="3" fontId="86" fillId="0" borderId="24" applyNumberFormat="0" applyAlignment="0">
      <alignment horizontal="center" vertical="center"/>
    </xf>
    <xf numFmtId="3" fontId="87" fillId="0" borderId="24" applyNumberFormat="0" applyAlignment="0">
      <alignment horizontal="center" vertical="center"/>
    </xf>
    <xf numFmtId="3" fontId="88" fillId="0" borderId="24" applyNumberFormat="0" applyAlignment="0">
      <alignment horizontal="center" vertical="center"/>
    </xf>
    <xf numFmtId="0" fontId="66" fillId="0" borderId="0" applyFill="0" applyBorder="0" applyAlignment="0" applyProtection="0"/>
    <xf numFmtId="38" fontId="25" fillId="0" borderId="0" applyFont="0" applyFill="0" applyBorder="0" applyAlignment="0" applyProtection="0"/>
    <xf numFmtId="40" fontId="25" fillId="0" borderId="0" applyFont="0" applyFill="0" applyBorder="0" applyAlignment="0" applyProtection="0"/>
    <xf numFmtId="164" fontId="16" fillId="0" borderId="0" applyFont="0" applyFill="0" applyBorder="0" applyAlignment="0" applyProtection="0"/>
    <xf numFmtId="165" fontId="16" fillId="0" borderId="0" applyFont="0" applyFill="0" applyBorder="0" applyAlignment="0" applyProtection="0"/>
    <xf numFmtId="0" fontId="89" fillId="0" borderId="22"/>
    <xf numFmtId="0" fontId="53" fillId="0" borderId="25"/>
    <xf numFmtId="0" fontId="53" fillId="0" borderId="25"/>
    <xf numFmtId="0" fontId="53" fillId="0" borderId="25"/>
    <xf numFmtId="0" fontId="53" fillId="0" borderId="25"/>
    <xf numFmtId="0" fontId="16" fillId="0" borderId="0"/>
    <xf numFmtId="0" fontId="90" fillId="0" borderId="22"/>
    <xf numFmtId="172" fontId="16" fillId="0" borderId="0"/>
    <xf numFmtId="243" fontId="16" fillId="0" borderId="0"/>
    <xf numFmtId="244" fontId="91" fillId="0" borderId="0" applyFont="0" applyFill="0" applyBorder="0" applyAlignment="0" applyProtection="0"/>
    <xf numFmtId="245" fontId="91" fillId="0" borderId="0" applyFont="0" applyFill="0" applyBorder="0" applyAlignment="0" applyProtection="0"/>
    <xf numFmtId="246" fontId="16" fillId="0" borderId="0" applyFont="0" applyFill="0" applyBorder="0" applyAlignment="0" applyProtection="0"/>
    <xf numFmtId="247" fontId="16" fillId="0" borderId="0" applyFont="0" applyFill="0" applyBorder="0" applyAlignment="0" applyProtection="0"/>
    <xf numFmtId="0" fontId="92" fillId="0" borderId="0" applyNumberFormat="0" applyFont="0" applyFill="0" applyAlignment="0"/>
    <xf numFmtId="0" fontId="16" fillId="0" borderId="0"/>
    <xf numFmtId="0" fontId="16" fillId="0" borderId="0"/>
    <xf numFmtId="0" fontId="16" fillId="0" borderId="0" applyNumberFormat="0" applyFill="0" applyAlignment="0"/>
    <xf numFmtId="0" fontId="16" fillId="0" borderId="0" applyNumberFormat="0" applyFill="0" applyAlignment="0"/>
    <xf numFmtId="0" fontId="16" fillId="0" borderId="0"/>
    <xf numFmtId="0" fontId="92" fillId="0" borderId="0" applyNumberFormat="0" applyFont="0" applyFill="0" applyAlignment="0"/>
    <xf numFmtId="0" fontId="16" fillId="0" borderId="0"/>
    <xf numFmtId="0" fontId="16" fillId="0" borderId="0" applyNumberFormat="0" applyFill="0" applyAlignment="0"/>
    <xf numFmtId="0" fontId="93" fillId="52" borderId="0"/>
    <xf numFmtId="0" fontId="93" fillId="52" borderId="0"/>
    <xf numFmtId="0" fontId="93" fillId="52" borderId="0"/>
    <xf numFmtId="0" fontId="93" fillId="52" borderId="0" applyNumberFormat="0" applyBorder="0" applyAlignment="0" applyProtection="0"/>
    <xf numFmtId="0" fontId="93" fillId="52" borderId="0" applyNumberFormat="0" applyBorder="0" applyAlignment="0" applyProtection="0"/>
    <xf numFmtId="0" fontId="16" fillId="0" borderId="0"/>
    <xf numFmtId="0" fontId="93" fillId="52" borderId="0"/>
    <xf numFmtId="0" fontId="93" fillId="52" borderId="0"/>
    <xf numFmtId="0" fontId="93" fillId="52" borderId="0"/>
    <xf numFmtId="0" fontId="93" fillId="52" borderId="0" applyNumberFormat="0" applyBorder="0" applyAlignment="0" applyProtection="0"/>
    <xf numFmtId="0" fontId="93" fillId="52" borderId="0" applyNumberFormat="0" applyBorder="0" applyAlignment="0" applyProtection="0"/>
    <xf numFmtId="0" fontId="16" fillId="0" borderId="0"/>
    <xf numFmtId="0" fontId="93" fillId="51" borderId="0" applyNumberFormat="0" applyBorder="0" applyAlignment="0" applyProtection="0"/>
    <xf numFmtId="0" fontId="93" fillId="52" borderId="0" applyNumberFormat="0" applyBorder="0" applyAlignment="0" applyProtection="0"/>
    <xf numFmtId="0" fontId="16" fillId="0" borderId="0"/>
    <xf numFmtId="0" fontId="65" fillId="0" borderId="0"/>
    <xf numFmtId="37" fontId="94" fillId="0" borderId="0"/>
    <xf numFmtId="0" fontId="16" fillId="0" borderId="0"/>
    <xf numFmtId="0" fontId="16" fillId="0" borderId="0"/>
    <xf numFmtId="0" fontId="16" fillId="0" borderId="0"/>
    <xf numFmtId="0" fontId="16" fillId="0" borderId="0" applyNumberFormat="0" applyFill="0" applyBorder="0" applyAlignment="0"/>
    <xf numFmtId="0" fontId="16" fillId="0" borderId="0" applyNumberFormat="0" applyFill="0" applyBorder="0" applyAlignment="0"/>
    <xf numFmtId="0" fontId="16" fillId="0" borderId="0"/>
    <xf numFmtId="0" fontId="95" fillId="0" borderId="7" applyNumberFormat="0" applyFont="0" applyFill="0" applyBorder="0" applyAlignment="0">
      <alignment horizontal="center"/>
    </xf>
    <xf numFmtId="248" fontId="96" fillId="0" borderId="0"/>
    <xf numFmtId="249" fontId="97" fillId="0" borderId="0"/>
    <xf numFmtId="249" fontId="97" fillId="0" borderId="0"/>
    <xf numFmtId="249" fontId="97" fillId="0" borderId="0"/>
    <xf numFmtId="249" fontId="97" fillId="0" borderId="0"/>
    <xf numFmtId="0" fontId="16" fillId="0" borderId="0"/>
    <xf numFmtId="250" fontId="98"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62" fillId="0" borderId="0"/>
    <xf numFmtId="0" fontId="62" fillId="0" borderId="0"/>
    <xf numFmtId="0" fontId="62" fillId="0" borderId="0"/>
    <xf numFmtId="0" fontId="32" fillId="0" borderId="0"/>
    <xf numFmtId="0" fontId="16" fillId="0" borderId="0"/>
    <xf numFmtId="0" fontId="16" fillId="0" borderId="0"/>
    <xf numFmtId="0" fontId="16" fillId="0" borderId="0"/>
    <xf numFmtId="0" fontId="16" fillId="0" borderId="0"/>
    <xf numFmtId="0" fontId="16" fillId="0" borderId="0"/>
    <xf numFmtId="0" fontId="32"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62"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32" fillId="0" borderId="0"/>
    <xf numFmtId="0" fontId="62" fillId="0" borderId="0"/>
    <xf numFmtId="0" fontId="32" fillId="0" borderId="0"/>
    <xf numFmtId="0" fontId="62" fillId="0" borderId="0"/>
    <xf numFmtId="0" fontId="62" fillId="0" borderId="0"/>
    <xf numFmtId="0" fontId="32" fillId="0" borderId="0"/>
    <xf numFmtId="0" fontId="62" fillId="0" borderId="0"/>
    <xf numFmtId="0" fontId="32" fillId="0" borderId="0"/>
    <xf numFmtId="0" fontId="62" fillId="0" borderId="0"/>
    <xf numFmtId="0" fontId="32" fillId="0" borderId="0"/>
    <xf numFmtId="0" fontId="16" fillId="0" borderId="0"/>
    <xf numFmtId="0" fontId="16" fillId="0" borderId="0"/>
    <xf numFmtId="0" fontId="16" fillId="0" borderId="0"/>
    <xf numFmtId="0" fontId="16" fillId="0" borderId="0"/>
    <xf numFmtId="0" fontId="16" fillId="0" borderId="0"/>
    <xf numFmtId="0" fontId="32" fillId="0" borderId="0"/>
    <xf numFmtId="0" fontId="32" fillId="0" borderId="0"/>
    <xf numFmtId="0" fontId="62" fillId="0" borderId="0"/>
    <xf numFmtId="0" fontId="62" fillId="0" borderId="0"/>
    <xf numFmtId="0" fontId="62" fillId="0" borderId="0"/>
    <xf numFmtId="0" fontId="32" fillId="0" borderId="0"/>
    <xf numFmtId="0" fontId="32" fillId="0" borderId="0"/>
    <xf numFmtId="0" fontId="62" fillId="0" borderId="0"/>
    <xf numFmtId="0" fontId="32" fillId="0" borderId="0"/>
    <xf numFmtId="0" fontId="62" fillId="0" borderId="0"/>
    <xf numFmtId="0" fontId="32" fillId="0" borderId="0"/>
    <xf numFmtId="0" fontId="62" fillId="0" borderId="0"/>
    <xf numFmtId="0" fontId="62" fillId="0" borderId="0"/>
    <xf numFmtId="0" fontId="62" fillId="0" borderId="0"/>
    <xf numFmtId="0" fontId="62" fillId="0" borderId="0"/>
    <xf numFmtId="0" fontId="32" fillId="0" borderId="0"/>
    <xf numFmtId="0" fontId="32" fillId="0" borderId="0"/>
    <xf numFmtId="0" fontId="32" fillId="0" borderId="0"/>
    <xf numFmtId="0" fontId="32" fillId="0" borderId="0"/>
    <xf numFmtId="0" fontId="32" fillId="0" borderId="0"/>
    <xf numFmtId="0" fontId="64" fillId="0" borderId="0"/>
    <xf numFmtId="0" fontId="16" fillId="0" borderId="0"/>
    <xf numFmtId="0" fontId="64" fillId="0" borderId="0"/>
    <xf numFmtId="0" fontId="16" fillId="0" borderId="0"/>
    <xf numFmtId="0" fontId="16" fillId="0" borderId="0"/>
    <xf numFmtId="0" fontId="16" fillId="0" borderId="0"/>
    <xf numFmtId="0" fontId="16" fillId="0" borderId="0"/>
    <xf numFmtId="0" fontId="16" fillId="0" borderId="0"/>
    <xf numFmtId="0" fontId="99" fillId="0" borderId="0"/>
    <xf numFmtId="0" fontId="16" fillId="0" borderId="0"/>
    <xf numFmtId="0" fontId="99" fillId="0" borderId="0"/>
    <xf numFmtId="0" fontId="16" fillId="0" borderId="0"/>
    <xf numFmtId="0" fontId="16" fillId="0" borderId="0"/>
    <xf numFmtId="0" fontId="16" fillId="0" borderId="0"/>
    <xf numFmtId="0" fontId="32" fillId="0" borderId="0"/>
    <xf numFmtId="0" fontId="32" fillId="0" borderId="0"/>
    <xf numFmtId="0" fontId="32" fillId="0" borderId="0"/>
    <xf numFmtId="0" fontId="32" fillId="0" borderId="0"/>
    <xf numFmtId="0" fontId="32" fillId="0" borderId="0"/>
    <xf numFmtId="0" fontId="16" fillId="0" borderId="0"/>
    <xf numFmtId="0" fontId="32" fillId="0" borderId="0"/>
    <xf numFmtId="0" fontId="32" fillId="0" borderId="0"/>
    <xf numFmtId="0" fontId="32" fillId="0" borderId="0"/>
    <xf numFmtId="0" fontId="32" fillId="0" borderId="0"/>
    <xf numFmtId="0" fontId="32" fillId="0" borderId="0"/>
    <xf numFmtId="0" fontId="16" fillId="0" borderId="0"/>
    <xf numFmtId="0" fontId="32" fillId="0" borderId="0"/>
    <xf numFmtId="0" fontId="32" fillId="0" borderId="0"/>
    <xf numFmtId="0" fontId="32" fillId="0" borderId="0"/>
    <xf numFmtId="0" fontId="32" fillId="0" borderId="0"/>
    <xf numFmtId="0" fontId="16" fillId="0" borderId="0"/>
    <xf numFmtId="0" fontId="1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6" fillId="0" borderId="0"/>
    <xf numFmtId="0" fontId="16" fillId="0" borderId="0"/>
    <xf numFmtId="0" fontId="32" fillId="0" borderId="0"/>
    <xf numFmtId="0" fontId="32" fillId="0" borderId="0"/>
    <xf numFmtId="0" fontId="32" fillId="0" borderId="0"/>
    <xf numFmtId="0" fontId="32" fillId="0" borderId="0"/>
    <xf numFmtId="0" fontId="32" fillId="0" borderId="0"/>
    <xf numFmtId="0" fontId="62" fillId="0" borderId="0"/>
    <xf numFmtId="0" fontId="65" fillId="0" borderId="0"/>
    <xf numFmtId="0" fontId="32" fillId="0" borderId="0"/>
    <xf numFmtId="0" fontId="32" fillId="0" borderId="0"/>
    <xf numFmtId="0" fontId="32" fillId="0" borderId="0"/>
    <xf numFmtId="0" fontId="32" fillId="0" borderId="0"/>
    <xf numFmtId="0" fontId="16" fillId="0" borderId="0"/>
    <xf numFmtId="0" fontId="32" fillId="0" borderId="0"/>
    <xf numFmtId="0" fontId="32" fillId="0" borderId="0"/>
    <xf numFmtId="0" fontId="32" fillId="0" borderId="0"/>
    <xf numFmtId="0" fontId="32" fillId="0" borderId="0"/>
    <xf numFmtId="0" fontId="32" fillId="0" borderId="0"/>
    <xf numFmtId="0" fontId="16" fillId="0" borderId="0"/>
    <xf numFmtId="0" fontId="64"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32" fillId="0" borderId="0"/>
    <xf numFmtId="0" fontId="16" fillId="0" borderId="0"/>
    <xf numFmtId="0" fontId="16" fillId="0" borderId="0"/>
    <xf numFmtId="0" fontId="16" fillId="0" borderId="0"/>
    <xf numFmtId="0" fontId="16" fillId="0" borderId="0"/>
    <xf numFmtId="0" fontId="16" fillId="0" borderId="0"/>
    <xf numFmtId="0" fontId="32" fillId="0" borderId="0"/>
    <xf numFmtId="0" fontId="62" fillId="0" borderId="0"/>
    <xf numFmtId="0" fontId="62" fillId="0" borderId="0"/>
    <xf numFmtId="0" fontId="16" fillId="54" borderId="26"/>
    <xf numFmtId="0" fontId="16" fillId="54" borderId="26"/>
    <xf numFmtId="0" fontId="16" fillId="54" borderId="26"/>
    <xf numFmtId="0" fontId="16" fillId="54" borderId="26" applyNumberFormat="0" applyAlignment="0" applyProtection="0"/>
    <xf numFmtId="0" fontId="16" fillId="54" borderId="26" applyNumberFormat="0" applyAlignment="0" applyProtection="0"/>
    <xf numFmtId="0" fontId="16" fillId="0" borderId="0"/>
    <xf numFmtId="0" fontId="16" fillId="54" borderId="26"/>
    <xf numFmtId="0" fontId="16" fillId="54" borderId="26"/>
    <xf numFmtId="0" fontId="16" fillId="54" borderId="26"/>
    <xf numFmtId="0" fontId="16" fillId="54" borderId="26"/>
    <xf numFmtId="0" fontId="16" fillId="54" borderId="26" applyNumberFormat="0" applyAlignment="0" applyProtection="0"/>
    <xf numFmtId="0" fontId="16" fillId="54" borderId="26" applyNumberFormat="0" applyAlignment="0" applyProtection="0"/>
    <xf numFmtId="0" fontId="16" fillId="0" borderId="0"/>
    <xf numFmtId="0" fontId="32" fillId="53" borderId="26" applyNumberFormat="0" applyFont="0" applyAlignment="0" applyProtection="0"/>
    <xf numFmtId="0" fontId="16" fillId="54" borderId="26" applyNumberFormat="0" applyAlignment="0" applyProtection="0"/>
    <xf numFmtId="0" fontId="16" fillId="0" borderId="0"/>
    <xf numFmtId="251" fontId="100" fillId="0" borderId="0" applyFont="0" applyFill="0" applyBorder="0" applyProtection="0">
      <alignment vertical="top" wrapText="1"/>
    </xf>
    <xf numFmtId="192" fontId="101" fillId="0" borderId="0" applyFont="0" applyFill="0" applyBorder="0" applyAlignment="0" applyProtection="0"/>
    <xf numFmtId="202" fontId="101"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6" fillId="0" borderId="0"/>
    <xf numFmtId="0" fontId="65" fillId="0" borderId="0"/>
    <xf numFmtId="0" fontId="102" fillId="3" borderId="27"/>
    <xf numFmtId="0" fontId="102" fillId="3" borderId="27"/>
    <xf numFmtId="0" fontId="102" fillId="3" borderId="27"/>
    <xf numFmtId="0" fontId="102" fillId="3" borderId="27" applyNumberFormat="0" applyAlignment="0" applyProtection="0"/>
    <xf numFmtId="0" fontId="102" fillId="3" borderId="27" applyNumberFormat="0" applyAlignment="0" applyProtection="0"/>
    <xf numFmtId="0" fontId="16" fillId="0" borderId="0"/>
    <xf numFmtId="0" fontId="102" fillId="3" borderId="27"/>
    <xf numFmtId="0" fontId="102" fillId="3" borderId="27"/>
    <xf numFmtId="0" fontId="102" fillId="3" borderId="27"/>
    <xf numFmtId="0" fontId="102" fillId="3" borderId="27"/>
    <xf numFmtId="0" fontId="102" fillId="3" borderId="27" applyNumberFormat="0" applyAlignment="0" applyProtection="0"/>
    <xf numFmtId="0" fontId="102" fillId="3" borderId="27" applyNumberFormat="0" applyAlignment="0" applyProtection="0"/>
    <xf numFmtId="0" fontId="16" fillId="0" borderId="0"/>
    <xf numFmtId="0" fontId="102" fillId="40" borderId="27" applyNumberFormat="0" applyAlignment="0" applyProtection="0"/>
    <xf numFmtId="0" fontId="102" fillId="3" borderId="27" applyNumberFormat="0" applyAlignment="0" applyProtection="0"/>
    <xf numFmtId="0" fontId="16" fillId="0" borderId="0"/>
    <xf numFmtId="14" fontId="42" fillId="0" borderId="0">
      <alignment horizontal="center" wrapText="1"/>
      <protection locked="0"/>
    </xf>
    <xf numFmtId="14" fontId="42" fillId="0" borderId="0">
      <alignment horizontal="center" wrapText="1"/>
      <protection locked="0"/>
    </xf>
    <xf numFmtId="14" fontId="42" fillId="0" borderId="0">
      <alignment horizontal="center" wrapText="1"/>
      <protection locked="0"/>
    </xf>
    <xf numFmtId="14" fontId="42" fillId="0" borderId="0">
      <alignment horizontal="center" wrapText="1"/>
      <protection locked="0"/>
    </xf>
    <xf numFmtId="14" fontId="42" fillId="0" borderId="0">
      <alignment horizontal="center" wrapText="1"/>
      <protection locked="0"/>
    </xf>
    <xf numFmtId="0" fontId="16" fillId="0" borderId="0"/>
    <xf numFmtId="14" fontId="42" fillId="0" borderId="0">
      <alignment horizontal="center" wrapText="1"/>
      <protection locked="0"/>
    </xf>
    <xf numFmtId="252" fontId="16" fillId="0" borderId="0" applyFont="0" applyFill="0" applyBorder="0" applyAlignment="0" applyProtection="0"/>
    <xf numFmtId="253" fontId="16" fillId="0" borderId="0" applyFont="0" applyFill="0" applyBorder="0" applyAlignment="0" applyProtection="0"/>
    <xf numFmtId="218" fontId="16" fillId="0" borderId="0" applyFont="0" applyFill="0" applyBorder="0" applyAlignment="0" applyProtection="0"/>
    <xf numFmtId="254" fontId="16" fillId="0" borderId="0" applyFont="0" applyFill="0" applyBorder="0" applyAlignment="0" applyProtection="0"/>
    <xf numFmtId="10" fontId="16" fillId="0" borderId="0" applyFont="0" applyFill="0" applyBorder="0" applyAlignment="0" applyProtection="0"/>
    <xf numFmtId="10" fontId="16" fillId="0" borderId="0"/>
    <xf numFmtId="10" fontId="16" fillId="0" borderId="0"/>
    <xf numFmtId="10" fontId="16" fillId="0" borderId="0" applyFill="0" applyBorder="0" applyAlignment="0" applyProtection="0"/>
    <xf numFmtId="10" fontId="16" fillId="0" borderId="0" applyFill="0" applyBorder="0" applyAlignment="0" applyProtection="0"/>
    <xf numFmtId="0" fontId="16" fillId="0" borderId="0"/>
    <xf numFmtId="10" fontId="16" fillId="0" borderId="0" applyFont="0" applyFill="0" applyBorder="0" applyAlignment="0" applyProtection="0"/>
    <xf numFmtId="255" fontId="16" fillId="0" borderId="0" applyFont="0" applyFill="0" applyBorder="0" applyAlignment="0" applyProtection="0"/>
    <xf numFmtId="256" fontId="16" fillId="0" borderId="0" applyFont="0" applyFill="0" applyBorder="0" applyAlignment="0" applyProtection="0"/>
    <xf numFmtId="233" fontId="16" fillId="0" borderId="0" applyFont="0" applyFill="0" applyBorder="0" applyAlignment="0" applyProtection="0"/>
    <xf numFmtId="257" fontId="16" fillId="0" borderId="0" applyFont="0" applyFill="0" applyBorder="0" applyAlignment="0" applyProtection="0"/>
    <xf numFmtId="258" fontId="16" fillId="0" borderId="0" applyFont="0" applyFill="0" applyBorder="0" applyAlignment="0" applyProtection="0"/>
    <xf numFmtId="259" fontId="16" fillId="0" borderId="0" applyFont="0" applyFill="0" applyBorder="0" applyAlignment="0" applyProtection="0"/>
    <xf numFmtId="9" fontId="16" fillId="0" borderId="0"/>
    <xf numFmtId="9" fontId="16" fillId="0" borderId="0"/>
    <xf numFmtId="9" fontId="16" fillId="0" borderId="0"/>
    <xf numFmtId="9" fontId="16" fillId="0" borderId="0" applyFill="0" applyBorder="0" applyAlignment="0" applyProtection="0"/>
    <xf numFmtId="9" fontId="16" fillId="0" borderId="0" applyFill="0" applyBorder="0" applyAlignment="0" applyProtection="0"/>
    <xf numFmtId="0" fontId="16" fillId="0" borderId="0"/>
    <xf numFmtId="9" fontId="103" fillId="0" borderId="0" applyFill="0" applyBorder="0" applyAlignment="0" applyProtection="0"/>
    <xf numFmtId="9" fontId="16" fillId="0" borderId="0"/>
    <xf numFmtId="9" fontId="16" fillId="0" borderId="0"/>
    <xf numFmtId="9" fontId="16" fillId="0" borderId="0"/>
    <xf numFmtId="9" fontId="16" fillId="0" borderId="0" applyFill="0" applyBorder="0" applyAlignment="0" applyProtection="0"/>
    <xf numFmtId="9" fontId="16" fillId="0" borderId="0" applyFill="0" applyBorder="0" applyAlignment="0" applyProtection="0"/>
    <xf numFmtId="0" fontId="16" fillId="0" borderId="0"/>
    <xf numFmtId="9" fontId="16" fillId="0" borderId="0"/>
    <xf numFmtId="9" fontId="16" fillId="0" borderId="0"/>
    <xf numFmtId="9" fontId="16" fillId="0" borderId="0"/>
    <xf numFmtId="9" fontId="16" fillId="0" borderId="0"/>
    <xf numFmtId="9" fontId="16" fillId="0" borderId="0" applyFill="0" applyBorder="0" applyAlignment="0" applyProtection="0"/>
    <xf numFmtId="9" fontId="16" fillId="0" borderId="0" applyFill="0" applyBorder="0" applyAlignment="0" applyProtection="0"/>
    <xf numFmtId="0" fontId="16" fillId="0" borderId="0"/>
    <xf numFmtId="9" fontId="32" fillId="0" borderId="0" applyFont="0" applyFill="0" applyBorder="0" applyAlignment="0" applyProtection="0"/>
    <xf numFmtId="9" fontId="16" fillId="0" borderId="0"/>
    <xf numFmtId="9" fontId="16" fillId="0" borderId="0"/>
    <xf numFmtId="9" fontId="16" fillId="0" borderId="0"/>
    <xf numFmtId="9" fontId="16" fillId="0" borderId="0" applyFill="0" applyBorder="0" applyAlignment="0" applyProtection="0"/>
    <xf numFmtId="9" fontId="16" fillId="0" borderId="0" applyFill="0" applyBorder="0" applyAlignment="0" applyProtection="0"/>
    <xf numFmtId="0" fontId="16" fillId="0" borderId="0"/>
    <xf numFmtId="9" fontId="16" fillId="0" borderId="0"/>
    <xf numFmtId="9" fontId="25" fillId="0" borderId="28" applyNumberFormat="0" applyBorder="0"/>
    <xf numFmtId="0" fontId="25" fillId="0" borderId="0"/>
    <xf numFmtId="0" fontId="25" fillId="0" borderId="0"/>
    <xf numFmtId="0" fontId="25" fillId="0" borderId="0" applyNumberFormat="0" applyBorder="0"/>
    <xf numFmtId="0" fontId="25" fillId="0" borderId="0" applyNumberFormat="0" applyBorder="0"/>
    <xf numFmtId="0" fontId="16" fillId="0" borderId="0"/>
    <xf numFmtId="9" fontId="25" fillId="0" borderId="28" applyNumberFormat="0" applyBorder="0"/>
    <xf numFmtId="219" fontId="48" fillId="0" borderId="0" applyFill="0" applyBorder="0" applyAlignment="0"/>
    <xf numFmtId="216" fontId="48" fillId="0" borderId="0" applyFill="0" applyBorder="0" applyAlignment="0"/>
    <xf numFmtId="219" fontId="48" fillId="0" borderId="0" applyFill="0" applyBorder="0" applyAlignment="0"/>
    <xf numFmtId="220" fontId="48" fillId="0" borderId="0" applyFill="0" applyBorder="0" applyAlignment="0"/>
    <xf numFmtId="216" fontId="48" fillId="0" borderId="0" applyFill="0" applyBorder="0" applyAlignment="0"/>
    <xf numFmtId="0" fontId="104" fillId="0" borderId="0"/>
    <xf numFmtId="234" fontId="65" fillId="0" borderId="0"/>
    <xf numFmtId="234" fontId="65" fillId="0" borderId="0"/>
    <xf numFmtId="234" fontId="65" fillId="0" borderId="0"/>
    <xf numFmtId="234" fontId="65" fillId="0" borderId="0"/>
    <xf numFmtId="0" fontId="16" fillId="0" borderId="0"/>
    <xf numFmtId="5" fontId="105" fillId="0" borderId="0"/>
    <xf numFmtId="0" fontId="25" fillId="0" borderId="0" applyNumberFormat="0" applyFont="0" applyFill="0" applyBorder="0" applyAlignment="0" applyProtection="0">
      <alignment horizontal="left"/>
    </xf>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25" fillId="0" borderId="0" applyNumberFormat="0" applyFont="0" applyFill="0" applyBorder="0" applyAlignment="0" applyProtection="0">
      <alignment horizontal="left"/>
    </xf>
    <xf numFmtId="0" fontId="106" fillId="0" borderId="22">
      <alignment horizontal="center"/>
    </xf>
    <xf numFmtId="0" fontId="107" fillId="55" borderId="0" applyNumberFormat="0" applyFont="0" applyBorder="0" applyAlignment="0">
      <alignment horizontal="center"/>
    </xf>
    <xf numFmtId="0" fontId="108" fillId="0" borderId="0" applyNumberFormat="0" applyFill="0" applyBorder="0" applyAlignment="0" applyProtection="0"/>
    <xf numFmtId="14" fontId="109" fillId="0" borderId="0" applyNumberFormat="0" applyFill="0" applyBorder="0" applyAlignment="0" applyProtection="0">
      <alignment horizontal="left"/>
    </xf>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260" fontId="16" fillId="0" borderId="0" applyNumberFormat="0" applyFill="0" applyBorder="0" applyAlignment="0" applyProtection="0">
      <alignment horizontal="left"/>
    </xf>
    <xf numFmtId="205" fontId="26" fillId="0" borderId="0" applyFont="0" applyFill="0" applyBorder="0" applyAlignment="0" applyProtection="0"/>
    <xf numFmtId="0" fontId="107" fillId="1" borderId="17" applyNumberFormat="0" applyFont="0" applyAlignment="0">
      <alignment horizontal="center"/>
    </xf>
    <xf numFmtId="0" fontId="110" fillId="0" borderId="0" applyNumberFormat="0" applyFill="0" applyBorder="0" applyAlignment="0">
      <alignment horizontal="center"/>
    </xf>
    <xf numFmtId="0" fontId="111" fillId="0" borderId="0"/>
    <xf numFmtId="0" fontId="91"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91" fillId="0" borderId="0" applyNumberFormat="0" applyFill="0" applyBorder="0" applyAlignment="0" applyProtection="0"/>
    <xf numFmtId="180" fontId="26" fillId="0" borderId="0" applyFont="0" applyFill="0" applyBorder="0" applyAlignment="0" applyProtection="0"/>
    <xf numFmtId="201" fontId="17" fillId="0" borderId="0" applyFont="0" applyFill="0" applyBorder="0" applyAlignment="0" applyProtection="0"/>
    <xf numFmtId="204" fontId="26" fillId="0" borderId="0" applyFont="0" applyFill="0" applyBorder="0" applyAlignment="0" applyProtection="0"/>
    <xf numFmtId="201"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199" fontId="16" fillId="0" borderId="0"/>
    <xf numFmtId="199" fontId="16" fillId="0" borderId="0"/>
    <xf numFmtId="199" fontId="16" fillId="0" borderId="0"/>
    <xf numFmtId="199" fontId="16" fillId="0" borderId="0" applyFill="0" applyBorder="0" applyAlignment="0" applyProtection="0"/>
    <xf numFmtId="199" fontId="16" fillId="0" borderId="0" applyFill="0" applyBorder="0" applyAlignment="0" applyProtection="0"/>
    <xf numFmtId="0" fontId="16" fillId="0" borderId="0"/>
    <xf numFmtId="202" fontId="26" fillId="0" borderId="0" applyFont="0" applyFill="0" applyBorder="0" applyAlignment="0" applyProtection="0"/>
    <xf numFmtId="205" fontId="26" fillId="0" borderId="0" applyFont="0" applyFill="0" applyBorder="0" applyAlignment="0" applyProtection="0"/>
    <xf numFmtId="198" fontId="26" fillId="0" borderId="0" applyFont="0" applyFill="0" applyBorder="0" applyAlignment="0" applyProtection="0"/>
    <xf numFmtId="180"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198" fontId="26" fillId="0" borderId="0" applyFont="0" applyFill="0" applyBorder="0" applyAlignment="0" applyProtection="0"/>
    <xf numFmtId="203" fontId="26" fillId="0" borderId="0" applyFont="0" applyFill="0" applyBorder="0" applyAlignment="0" applyProtection="0"/>
    <xf numFmtId="200" fontId="26" fillId="0" borderId="0" applyFont="0" applyFill="0" applyBorder="0" applyAlignment="0" applyProtection="0"/>
    <xf numFmtId="180" fontId="26" fillId="0" borderId="0" applyFont="0" applyFill="0" applyBorder="0" applyAlignment="0" applyProtection="0"/>
    <xf numFmtId="199" fontId="16" fillId="0" borderId="0"/>
    <xf numFmtId="199" fontId="16" fillId="0" borderId="0"/>
    <xf numFmtId="199" fontId="16" fillId="0" borderId="0"/>
    <xf numFmtId="199" fontId="16" fillId="0" borderId="0" applyFill="0" applyBorder="0" applyAlignment="0" applyProtection="0"/>
    <xf numFmtId="199" fontId="16" fillId="0" borderId="0" applyFill="0" applyBorder="0" applyAlignment="0" applyProtection="0"/>
    <xf numFmtId="0" fontId="16" fillId="0" borderId="0"/>
    <xf numFmtId="202" fontId="26" fillId="0" borderId="0" applyFont="0" applyFill="0" applyBorder="0" applyAlignment="0" applyProtection="0"/>
    <xf numFmtId="201" fontId="17" fillId="0" borderId="0" applyFont="0" applyFill="0" applyBorder="0" applyAlignment="0" applyProtection="0"/>
    <xf numFmtId="204" fontId="26" fillId="0" borderId="0" applyFont="0" applyFill="0" applyBorder="0" applyAlignment="0" applyProtection="0"/>
    <xf numFmtId="201"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5" fontId="26" fillId="0" borderId="0" applyFont="0" applyFill="0" applyBorder="0" applyAlignment="0" applyProtection="0"/>
    <xf numFmtId="182" fontId="16" fillId="0" borderId="0"/>
    <xf numFmtId="182" fontId="16" fillId="0" borderId="0"/>
    <xf numFmtId="182" fontId="16" fillId="0" borderId="0"/>
    <xf numFmtId="182" fontId="16" fillId="0" borderId="0" applyFill="0" applyBorder="0" applyAlignment="0" applyProtection="0"/>
    <xf numFmtId="182" fontId="16" fillId="0" borderId="0" applyFill="0" applyBorder="0" applyAlignment="0" applyProtection="0"/>
    <xf numFmtId="0" fontId="16" fillId="0" borderId="0"/>
    <xf numFmtId="42"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4" fontId="17" fillId="0" borderId="0" applyFont="0" applyFill="0" applyBorder="0" applyAlignment="0" applyProtection="0"/>
    <xf numFmtId="185" fontId="26" fillId="0" borderId="0" applyFont="0" applyFill="0" applyBorder="0" applyAlignment="0" applyProtection="0"/>
    <xf numFmtId="183" fontId="26" fillId="0" borderId="0" applyFont="0" applyFill="0" applyBorder="0" applyAlignment="0" applyProtection="0"/>
    <xf numFmtId="184" fontId="26" fillId="0" borderId="0" applyFont="0" applyFill="0" applyBorder="0" applyAlignment="0" applyProtection="0"/>
    <xf numFmtId="196" fontId="26" fillId="0" borderId="0" applyFont="0" applyFill="0" applyBorder="0" applyAlignment="0" applyProtection="0"/>
    <xf numFmtId="184" fontId="26" fillId="0" borderId="0" applyFont="0" applyFill="0" applyBorder="0" applyAlignment="0" applyProtection="0"/>
    <xf numFmtId="197" fontId="26" fillId="0" borderId="0" applyFont="0" applyFill="0" applyBorder="0" applyAlignment="0" applyProtection="0"/>
    <xf numFmtId="201" fontId="26" fillId="0" borderId="0" applyFont="0" applyFill="0" applyBorder="0" applyAlignment="0" applyProtection="0"/>
    <xf numFmtId="200" fontId="26" fillId="0" borderId="0" applyFont="0" applyFill="0" applyBorder="0" applyAlignment="0" applyProtection="0"/>
    <xf numFmtId="198" fontId="26" fillId="0" borderId="0" applyFont="0" applyFill="0" applyBorder="0" applyAlignment="0" applyProtection="0"/>
    <xf numFmtId="203" fontId="26" fillId="0" borderId="0" applyFont="0" applyFill="0" applyBorder="0" applyAlignment="0" applyProtection="0"/>
    <xf numFmtId="200" fontId="26" fillId="0" borderId="0" applyFont="0" applyFill="0" applyBorder="0" applyAlignment="0" applyProtection="0"/>
    <xf numFmtId="14" fontId="112" fillId="0" borderId="0"/>
    <xf numFmtId="0" fontId="89" fillId="0" borderId="0"/>
    <xf numFmtId="0" fontId="53" fillId="0" borderId="0"/>
    <xf numFmtId="0" fontId="53" fillId="0" borderId="0"/>
    <xf numFmtId="0" fontId="53" fillId="0" borderId="0"/>
    <xf numFmtId="0" fontId="53" fillId="0" borderId="0"/>
    <xf numFmtId="0" fontId="16" fillId="0" borderId="0"/>
    <xf numFmtId="0" fontId="90" fillId="0" borderId="0"/>
    <xf numFmtId="40" fontId="113" fillId="0" borderId="0" applyBorder="0">
      <alignment horizontal="right"/>
    </xf>
    <xf numFmtId="261" fontId="114" fillId="0" borderId="0">
      <alignment horizontal="right"/>
    </xf>
    <xf numFmtId="261" fontId="114" fillId="0" borderId="0">
      <alignment horizontal="right"/>
    </xf>
    <xf numFmtId="261" fontId="114" fillId="0" borderId="0" applyBorder="0">
      <alignment horizontal="right"/>
    </xf>
    <xf numFmtId="261" fontId="114" fillId="0" borderId="0" applyBorder="0">
      <alignment horizontal="right"/>
    </xf>
    <xf numFmtId="0" fontId="16" fillId="0" borderId="0"/>
    <xf numFmtId="40" fontId="115" fillId="0" borderId="0" applyBorder="0">
      <alignment horizontal="right"/>
    </xf>
    <xf numFmtId="0" fontId="116" fillId="0" borderId="0"/>
    <xf numFmtId="262" fontId="117" fillId="0" borderId="29">
      <alignment horizontal="right" vertical="center"/>
    </xf>
    <xf numFmtId="263" fontId="117" fillId="0" borderId="30">
      <alignment horizontal="right" vertical="center"/>
    </xf>
    <xf numFmtId="263" fontId="117" fillId="0" borderId="30">
      <alignment horizontal="right" vertical="center"/>
    </xf>
    <xf numFmtId="263" fontId="117" fillId="0" borderId="30">
      <alignment horizontal="right" vertical="center"/>
    </xf>
    <xf numFmtId="263" fontId="117" fillId="0" borderId="30">
      <alignment horizontal="right" vertical="center"/>
    </xf>
    <xf numFmtId="0" fontId="16" fillId="0" borderId="0"/>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8" fillId="0" borderId="29">
      <alignment horizontal="right" vertical="center"/>
    </xf>
    <xf numFmtId="262" fontId="118"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8" fillId="0" borderId="29">
      <alignment horizontal="right" vertical="center"/>
    </xf>
    <xf numFmtId="262" fontId="118" fillId="0" borderId="29">
      <alignment horizontal="right" vertical="center"/>
    </xf>
    <xf numFmtId="262" fontId="117" fillId="0" borderId="29">
      <alignment horizontal="right" vertical="center"/>
    </xf>
    <xf numFmtId="263" fontId="117" fillId="0" borderId="30">
      <alignment horizontal="right" vertical="center"/>
    </xf>
    <xf numFmtId="263" fontId="117" fillId="0" borderId="30">
      <alignment horizontal="right" vertical="center"/>
    </xf>
    <xf numFmtId="263" fontId="117" fillId="0" borderId="30">
      <alignment horizontal="right" vertical="center"/>
    </xf>
    <xf numFmtId="263" fontId="117" fillId="0" borderId="30">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4" fontId="119" fillId="0" borderId="30">
      <alignment horizontal="right" vertical="center"/>
    </xf>
    <xf numFmtId="264" fontId="119" fillId="0" borderId="30">
      <alignment horizontal="right" vertical="center"/>
    </xf>
    <xf numFmtId="264" fontId="119" fillId="0" borderId="30">
      <alignment horizontal="right" vertical="center"/>
    </xf>
    <xf numFmtId="264" fontId="119" fillId="0" borderId="30">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49" fontId="56" fillId="0" borderId="0" applyFill="0" applyBorder="0" applyAlignment="0"/>
    <xf numFmtId="265" fontId="16" fillId="0" borderId="0" applyFill="0" applyBorder="0" applyAlignment="0"/>
    <xf numFmtId="266" fontId="16" fillId="0" borderId="0" applyFill="0" applyBorder="0" applyAlignment="0"/>
    <xf numFmtId="184" fontId="117" fillId="0" borderId="29">
      <alignment horizontal="center"/>
    </xf>
    <xf numFmtId="267" fontId="117" fillId="0" borderId="30">
      <alignment horizontal="center"/>
    </xf>
    <xf numFmtId="267" fontId="117" fillId="0" borderId="30">
      <alignment horizontal="center"/>
    </xf>
    <xf numFmtId="267" fontId="117" fillId="0" borderId="30">
      <alignment horizontal="center"/>
    </xf>
    <xf numFmtId="267" fontId="117" fillId="0" borderId="30">
      <alignment horizontal="center"/>
    </xf>
    <xf numFmtId="0" fontId="16" fillId="0" borderId="0"/>
    <xf numFmtId="184" fontId="117" fillId="0" borderId="29">
      <alignment horizontal="center"/>
    </xf>
    <xf numFmtId="0" fontId="120" fillId="0" borderId="0">
      <alignment vertical="center" wrapText="1"/>
      <protection locked="0"/>
    </xf>
    <xf numFmtId="0" fontId="120" fillId="0" borderId="0">
      <alignment vertical="center" wrapText="1"/>
      <protection locked="0"/>
    </xf>
    <xf numFmtId="0" fontId="120" fillId="0" borderId="0">
      <alignment vertical="center" wrapText="1"/>
      <protection locked="0"/>
    </xf>
    <xf numFmtId="0" fontId="120" fillId="0" borderId="0">
      <alignment vertical="center" wrapText="1"/>
      <protection locked="0"/>
    </xf>
    <xf numFmtId="0" fontId="120" fillId="0" borderId="0">
      <alignment vertical="center" wrapText="1"/>
      <protection locked="0"/>
    </xf>
    <xf numFmtId="0" fontId="16" fillId="0" borderId="0"/>
    <xf numFmtId="0" fontId="53" fillId="0" borderId="0" applyNumberFormat="0" applyFill="0" applyBorder="0" applyAlignment="0" applyProtection="0"/>
    <xf numFmtId="4" fontId="121" fillId="0" borderId="0"/>
    <xf numFmtId="4" fontId="121" fillId="0" borderId="0"/>
    <xf numFmtId="4" fontId="121" fillId="0" borderId="0"/>
    <xf numFmtId="4" fontId="121" fillId="0" borderId="0"/>
    <xf numFmtId="4" fontId="121" fillId="0" borderId="0"/>
    <xf numFmtId="0" fontId="16" fillId="0" borderId="0"/>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xf numFmtId="0" fontId="122" fillId="0" borderId="0" applyFont="0">
      <alignment horizontal="centerContinuous"/>
    </xf>
    <xf numFmtId="0" fontId="123" fillId="0" borderId="0">
      <alignment horizontal="center" vertical="top"/>
    </xf>
    <xf numFmtId="0" fontId="124" fillId="0" borderId="0"/>
    <xf numFmtId="0" fontId="124" fillId="0" borderId="0"/>
    <xf numFmtId="0" fontId="124" fillId="0" borderId="0"/>
    <xf numFmtId="0" fontId="124" fillId="0" borderId="0" applyNumberFormat="0" applyFill="0" applyBorder="0" applyAlignment="0" applyProtection="0"/>
    <xf numFmtId="0" fontId="16" fillId="0" borderId="0"/>
    <xf numFmtId="0" fontId="16" fillId="0" borderId="0"/>
    <xf numFmtId="0" fontId="124" fillId="0" borderId="0"/>
    <xf numFmtId="0" fontId="124" fillId="0" borderId="0"/>
    <xf numFmtId="0" fontId="124" fillId="0" borderId="0"/>
    <xf numFmtId="0" fontId="124" fillId="0" borderId="0" applyNumberFormat="0" applyFill="0" applyBorder="0" applyAlignment="0" applyProtection="0"/>
    <xf numFmtId="0" fontId="16" fillId="0" borderId="0"/>
    <xf numFmtId="0" fontId="16" fillId="0" borderId="0"/>
    <xf numFmtId="0" fontId="124" fillId="0" borderId="0" applyNumberFormat="0" applyFill="0" applyBorder="0" applyAlignment="0" applyProtection="0"/>
    <xf numFmtId="0" fontId="124" fillId="0" borderId="0" applyNumberFormat="0" applyFill="0" applyBorder="0" applyAlignment="0" applyProtection="0"/>
    <xf numFmtId="0" fontId="16" fillId="0" borderId="0"/>
    <xf numFmtId="3" fontId="125" fillId="0" borderId="24" applyNumberFormat="0" applyAlignment="0">
      <alignment horizontal="center" vertical="center"/>
    </xf>
    <xf numFmtId="3" fontId="126" fillId="0" borderId="14" applyNumberFormat="0" applyAlignment="0">
      <alignment horizontal="left" wrapText="1"/>
    </xf>
    <xf numFmtId="3" fontId="125" fillId="0" borderId="24" applyNumberFormat="0" applyAlignment="0">
      <alignment horizontal="center" vertical="center"/>
    </xf>
    <xf numFmtId="0" fontId="127" fillId="0" borderId="31"/>
    <xf numFmtId="0" fontId="127" fillId="0" borderId="31"/>
    <xf numFmtId="0" fontId="16" fillId="0" borderId="32"/>
    <xf numFmtId="0" fontId="16" fillId="0" borderId="32"/>
    <xf numFmtId="0" fontId="16" fillId="0" borderId="32"/>
    <xf numFmtId="0" fontId="16" fillId="0" borderId="32" applyNumberFormat="0" applyFill="0" applyAlignment="0" applyProtection="0"/>
    <xf numFmtId="0" fontId="16" fillId="0" borderId="0"/>
    <xf numFmtId="0" fontId="16" fillId="0" borderId="0"/>
    <xf numFmtId="0" fontId="16" fillId="0" borderId="32"/>
    <xf numFmtId="0" fontId="127" fillId="0" borderId="31"/>
    <xf numFmtId="0" fontId="127" fillId="0" borderId="31" applyNumberFormat="0" applyFill="0" applyAlignment="0" applyProtection="0"/>
    <xf numFmtId="0" fontId="16" fillId="0" borderId="0"/>
    <xf numFmtId="0" fontId="16" fillId="0" borderId="0"/>
    <xf numFmtId="0" fontId="16" fillId="0" borderId="32" applyNumberFormat="0" applyFill="0" applyAlignment="0" applyProtection="0"/>
    <xf numFmtId="0" fontId="127" fillId="0" borderId="31"/>
    <xf numFmtId="0" fontId="127" fillId="0" borderId="31"/>
    <xf numFmtId="0" fontId="127" fillId="0" borderId="31"/>
    <xf numFmtId="0" fontId="127" fillId="0" borderId="31" applyNumberFormat="0" applyFill="0" applyAlignment="0" applyProtection="0"/>
    <xf numFmtId="0" fontId="16" fillId="0" borderId="0"/>
    <xf numFmtId="0" fontId="16" fillId="0" borderId="0"/>
    <xf numFmtId="0" fontId="127" fillId="0" borderId="31" applyNumberFormat="0" applyFill="0" applyAlignment="0" applyProtection="0"/>
    <xf numFmtId="0" fontId="16" fillId="0" borderId="0"/>
    <xf numFmtId="0" fontId="16" fillId="0" borderId="0"/>
    <xf numFmtId="266" fontId="117" fillId="0" borderId="0"/>
    <xf numFmtId="268" fontId="128" fillId="0" borderId="0"/>
    <xf numFmtId="268" fontId="128" fillId="0" borderId="0"/>
    <xf numFmtId="268" fontId="128" fillId="0" borderId="0"/>
    <xf numFmtId="0" fontId="16" fillId="0" borderId="0"/>
    <xf numFmtId="0" fontId="16" fillId="0" borderId="0"/>
    <xf numFmtId="269" fontId="128" fillId="0" borderId="0"/>
    <xf numFmtId="270" fontId="117" fillId="0" borderId="7"/>
    <xf numFmtId="271" fontId="117" fillId="0" borderId="33"/>
    <xf numFmtId="271" fontId="117" fillId="0" borderId="33"/>
    <xf numFmtId="271" fontId="117" fillId="0" borderId="33"/>
    <xf numFmtId="0" fontId="16" fillId="0" borderId="0"/>
    <xf numFmtId="0" fontId="16" fillId="0" borderId="0"/>
    <xf numFmtId="270" fontId="117" fillId="0" borderId="7"/>
    <xf numFmtId="0" fontId="129" fillId="56" borderId="7">
      <alignment horizontal="left" vertical="center"/>
    </xf>
    <xf numFmtId="5" fontId="88" fillId="0" borderId="12">
      <alignment horizontal="left" vertical="top"/>
    </xf>
    <xf numFmtId="5" fontId="91" fillId="0" borderId="24">
      <alignment horizontal="left" vertical="top"/>
    </xf>
    <xf numFmtId="0" fontId="130" fillId="0" borderId="24">
      <alignment horizontal="left" vertical="center"/>
    </xf>
    <xf numFmtId="169" fontId="17" fillId="0" borderId="0" applyFont="0" applyFill="0" applyBorder="0" applyAlignment="0" applyProtection="0"/>
    <xf numFmtId="168" fontId="17" fillId="0" borderId="0" applyFont="0" applyFill="0" applyBorder="0" applyAlignment="0" applyProtection="0"/>
    <xf numFmtId="0" fontId="131" fillId="0" borderId="0"/>
    <xf numFmtId="0" fontId="131" fillId="0" borderId="0"/>
    <xf numFmtId="0" fontId="131" fillId="0" borderId="0"/>
    <xf numFmtId="0" fontId="131" fillId="0" borderId="0" applyNumberFormat="0" applyFill="0" applyBorder="0" applyAlignment="0" applyProtection="0"/>
    <xf numFmtId="0" fontId="16" fillId="0" borderId="0"/>
    <xf numFmtId="0" fontId="16" fillId="0" borderId="0"/>
    <xf numFmtId="0" fontId="131" fillId="0" borderId="0"/>
    <xf numFmtId="0" fontId="131" fillId="0" borderId="0"/>
    <xf numFmtId="0" fontId="131" fillId="0" borderId="0"/>
    <xf numFmtId="0" fontId="131" fillId="0" borderId="0" applyNumberFormat="0" applyFill="0" applyBorder="0" applyAlignment="0" applyProtection="0"/>
    <xf numFmtId="0" fontId="16" fillId="0" borderId="0"/>
    <xf numFmtId="0" fontId="16" fillId="0" borderId="0"/>
    <xf numFmtId="0" fontId="131" fillId="0" borderId="0" applyNumberFormat="0" applyFill="0" applyBorder="0" applyAlignment="0" applyProtection="0"/>
    <xf numFmtId="0" fontId="16" fillId="0" borderId="0"/>
    <xf numFmtId="0" fontId="16" fillId="0" borderId="0"/>
    <xf numFmtId="206" fontId="16" fillId="0" borderId="0" applyFont="0" applyFill="0" applyBorder="0" applyAlignment="0" applyProtection="0"/>
    <xf numFmtId="272" fontId="16" fillId="0" borderId="0" applyFont="0" applyFill="0" applyBorder="0" applyAlignment="0" applyProtection="0"/>
    <xf numFmtId="273" fontId="16" fillId="0" borderId="0" applyFont="0" applyFill="0" applyBorder="0" applyAlignment="0" applyProtection="0"/>
    <xf numFmtId="231" fontId="16" fillId="0" borderId="0" applyFont="0" applyFill="0" applyBorder="0" applyAlignment="0" applyProtection="0"/>
    <xf numFmtId="274" fontId="16" fillId="0" borderId="0" applyFont="0" applyFill="0" applyBorder="0" applyAlignment="0" applyProtection="0"/>
    <xf numFmtId="275" fontId="16" fillId="0" borderId="0" applyFont="0" applyFill="0" applyBorder="0" applyAlignment="0" applyProtection="0"/>
    <xf numFmtId="276" fontId="16" fillId="0" borderId="0" applyFont="0" applyFill="0" applyBorder="0" applyAlignment="0" applyProtection="0"/>
    <xf numFmtId="277" fontId="16" fillId="0" borderId="0" applyFont="0" applyFill="0" applyBorder="0" applyAlignment="0" applyProtection="0"/>
    <xf numFmtId="0" fontId="132" fillId="0" borderId="0" applyNumberFormat="0" applyFill="0" applyBorder="0" applyAlignment="0" applyProtection="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6" fillId="0" borderId="0"/>
    <xf numFmtId="0" fontId="16" fillId="0" borderId="0"/>
    <xf numFmtId="0" fontId="134" fillId="0" borderId="0">
      <alignment vertical="center"/>
    </xf>
    <xf numFmtId="182" fontId="16" fillId="0" borderId="0"/>
    <xf numFmtId="278" fontId="16" fillId="0" borderId="0"/>
    <xf numFmtId="0" fontId="135" fillId="0" borderId="0"/>
    <xf numFmtId="0" fontId="136" fillId="0" borderId="0" applyFont="0" applyFill="0" applyBorder="0" applyAlignment="0" applyProtection="0"/>
    <xf numFmtId="0" fontId="136" fillId="0" borderId="0" applyFont="0" applyFill="0" applyBorder="0" applyAlignment="0" applyProtection="0"/>
    <xf numFmtId="0" fontId="34" fillId="0" borderId="0">
      <alignment vertical="center"/>
    </xf>
    <xf numFmtId="40" fontId="137" fillId="0" borderId="0" applyFont="0" applyFill="0" applyBorder="0" applyAlignment="0" applyProtection="0"/>
    <xf numFmtId="38" fontId="137" fillId="0" borderId="0" applyFont="0" applyFill="0" applyBorder="0" applyAlignment="0" applyProtection="0"/>
    <xf numFmtId="0" fontId="137" fillId="0" borderId="0" applyFont="0" applyFill="0" applyBorder="0" applyAlignment="0" applyProtection="0"/>
    <xf numFmtId="0" fontId="137" fillId="0" borderId="0" applyFont="0" applyFill="0" applyBorder="0" applyAlignment="0" applyProtection="0"/>
    <xf numFmtId="9" fontId="138" fillId="0" borderId="0" applyFont="0" applyFill="0" applyBorder="0" applyAlignment="0" applyProtection="0"/>
    <xf numFmtId="0" fontId="139" fillId="0" borderId="0"/>
    <xf numFmtId="279" fontId="16" fillId="0" borderId="0"/>
    <xf numFmtId="280" fontId="16" fillId="0" borderId="0"/>
    <xf numFmtId="0" fontId="16" fillId="0" borderId="0"/>
    <xf numFmtId="0" fontId="16" fillId="0" borderId="0"/>
    <xf numFmtId="256" fontId="140" fillId="0" borderId="0" applyFont="0" applyFill="0" applyBorder="0" applyAlignment="0" applyProtection="0"/>
    <xf numFmtId="255" fontId="140" fillId="0" borderId="0" applyFont="0" applyFill="0" applyBorder="0" applyAlignment="0" applyProtection="0"/>
    <xf numFmtId="0" fontId="141" fillId="0" borderId="0"/>
    <xf numFmtId="0" fontId="92" fillId="0" borderId="0"/>
    <xf numFmtId="213" fontId="16" fillId="0" borderId="0"/>
    <xf numFmtId="164" fontId="142" fillId="0" borderId="0" applyFont="0" applyFill="0" applyBorder="0" applyAlignment="0" applyProtection="0"/>
    <xf numFmtId="165" fontId="142" fillId="0" borderId="0" applyFont="0" applyFill="0" applyBorder="0" applyAlignment="0" applyProtection="0"/>
    <xf numFmtId="0" fontId="143" fillId="0" borderId="0"/>
    <xf numFmtId="281" fontId="16" fillId="0" borderId="0"/>
    <xf numFmtId="282" fontId="16" fillId="0" borderId="0"/>
    <xf numFmtId="0" fontId="92" fillId="0" borderId="0"/>
    <xf numFmtId="283" fontId="142" fillId="0" borderId="0" applyFont="0" applyFill="0" applyBorder="0" applyAlignment="0" applyProtection="0"/>
    <xf numFmtId="284" fontId="22" fillId="0" borderId="0" applyFont="0" applyFill="0" applyBorder="0" applyAlignment="0" applyProtection="0"/>
    <xf numFmtId="285" fontId="142" fillId="0" borderId="0" applyFont="0" applyFill="0" applyBorder="0" applyAlignment="0" applyProtection="0"/>
    <xf numFmtId="278" fontId="16" fillId="0" borderId="0"/>
    <xf numFmtId="182" fontId="16" fillId="0" borderId="0"/>
    <xf numFmtId="0" fontId="65" fillId="0" borderId="0"/>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3" fontId="117" fillId="0" borderId="30">
      <alignment horizontal="right" vertical="center"/>
    </xf>
    <xf numFmtId="263" fontId="117" fillId="0" borderId="30">
      <alignment horizontal="right" vertical="center"/>
    </xf>
    <xf numFmtId="263" fontId="117" fillId="0" borderId="30">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4" fontId="119" fillId="0" borderId="30">
      <alignment horizontal="right" vertical="center"/>
    </xf>
    <xf numFmtId="264" fontId="119" fillId="0" borderId="30">
      <alignment horizontal="right" vertical="center"/>
    </xf>
    <xf numFmtId="264" fontId="119" fillId="0" borderId="30">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0" fontId="64" fillId="0" borderId="0"/>
    <xf numFmtId="43" fontId="64" fillId="0" borderId="0" applyFont="0" applyFill="0" applyBorder="0" applyAlignment="0" applyProtection="0"/>
    <xf numFmtId="41" fontId="64" fillId="0" borderId="0" applyFont="0" applyFill="0" applyBorder="0" applyAlignment="0" applyProtection="0"/>
    <xf numFmtId="287" fontId="142" fillId="0" borderId="0" applyProtection="0"/>
    <xf numFmtId="286" fontId="117" fillId="0" borderId="0" applyFont="0" applyFill="0" applyBorder="0" applyAlignment="0" applyProtection="0"/>
    <xf numFmtId="0" fontId="146" fillId="0" borderId="0"/>
    <xf numFmtId="0" fontId="142" fillId="0" borderId="0"/>
    <xf numFmtId="0" fontId="64" fillId="0" borderId="0"/>
    <xf numFmtId="0" fontId="4" fillId="0" borderId="0"/>
    <xf numFmtId="0" fontId="38" fillId="0" borderId="0" applyProtection="0"/>
    <xf numFmtId="0" fontId="145" fillId="0" borderId="0"/>
    <xf numFmtId="0" fontId="147" fillId="0" borderId="0"/>
    <xf numFmtId="262" fontId="117" fillId="0" borderId="29">
      <alignment horizontal="right" vertical="center"/>
    </xf>
    <xf numFmtId="262" fontId="117" fillId="0" borderId="29">
      <alignment horizontal="right" vertical="center"/>
    </xf>
    <xf numFmtId="262" fontId="117" fillId="0" borderId="29">
      <alignment horizontal="right" vertical="center"/>
    </xf>
    <xf numFmtId="262" fontId="117" fillId="0" borderId="29">
      <alignment horizontal="right" vertical="center"/>
    </xf>
    <xf numFmtId="0" fontId="144" fillId="0" borderId="0"/>
    <xf numFmtId="0" fontId="144" fillId="0" borderId="0"/>
    <xf numFmtId="0" fontId="144" fillId="0" borderId="0"/>
    <xf numFmtId="0" fontId="34" fillId="0" borderId="0"/>
    <xf numFmtId="0" fontId="38" fillId="0" borderId="0"/>
    <xf numFmtId="0" fontId="9" fillId="0" borderId="0"/>
    <xf numFmtId="0" fontId="154" fillId="0" borderId="0"/>
    <xf numFmtId="44" fontId="9" fillId="0" borderId="0" applyFont="0" applyFill="0" applyBorder="0" applyAlignment="0" applyProtection="0"/>
    <xf numFmtId="0" fontId="144" fillId="0" borderId="0"/>
    <xf numFmtId="0" fontId="3" fillId="0" borderId="0"/>
    <xf numFmtId="0" fontId="156" fillId="0" borderId="0"/>
    <xf numFmtId="0" fontId="9" fillId="0" borderId="0"/>
    <xf numFmtId="43" fontId="38" fillId="0" borderId="0" applyFont="0" applyFill="0" applyBorder="0" applyAlignment="0" applyProtection="0"/>
    <xf numFmtId="0" fontId="2" fillId="0" borderId="0"/>
    <xf numFmtId="43" fontId="2" fillId="0" borderId="0" applyFont="0" applyFill="0" applyBorder="0" applyAlignment="0" applyProtection="0"/>
    <xf numFmtId="288" fontId="144" fillId="0" borderId="0" applyFont="0" applyFill="0" applyBorder="0" applyAlignment="0" applyProtection="0"/>
    <xf numFmtId="0" fontId="1" fillId="0" borderId="0"/>
    <xf numFmtId="43" fontId="1" fillId="0" borderId="0" applyFont="0" applyFill="0" applyBorder="0" applyAlignment="0" applyProtection="0"/>
    <xf numFmtId="0" fontId="157" fillId="0" borderId="0"/>
    <xf numFmtId="9" fontId="158" fillId="0" borderId="0" applyFont="0" applyFill="0" applyBorder="0" applyAlignment="0" applyProtection="0"/>
    <xf numFmtId="43" fontId="9" fillId="0" borderId="0" applyFont="0" applyFill="0" applyBorder="0" applyAlignment="0" applyProtection="0"/>
    <xf numFmtId="0" fontId="9" fillId="0" borderId="0"/>
    <xf numFmtId="190" fontId="9" fillId="0" borderId="0" applyFont="0" applyFill="0" applyBorder="0" applyAlignment="0" applyProtection="0"/>
    <xf numFmtId="0" fontId="64" fillId="0" borderId="0"/>
    <xf numFmtId="0" fontId="64" fillId="0" borderId="0"/>
    <xf numFmtId="0" fontId="9" fillId="0" borderId="0"/>
    <xf numFmtId="0" fontId="9" fillId="0" borderId="0"/>
    <xf numFmtId="0" fontId="38" fillId="0" borderId="0"/>
    <xf numFmtId="226" fontId="9" fillId="0" borderId="0"/>
    <xf numFmtId="226" fontId="9" fillId="0" borderId="0"/>
    <xf numFmtId="43" fontId="46" fillId="0" borderId="0" applyFont="0" applyFill="0" applyBorder="0" applyAlignment="0" applyProtection="0"/>
    <xf numFmtId="0" fontId="9" fillId="0" borderId="0"/>
    <xf numFmtId="0" fontId="9" fillId="0" borderId="0"/>
    <xf numFmtId="226" fontId="9" fillId="0" borderId="0"/>
    <xf numFmtId="0" fontId="34" fillId="0" borderId="0"/>
    <xf numFmtId="43" fontId="160" fillId="0" borderId="0" applyFont="0" applyFill="0" applyBorder="0" applyAlignment="0" applyProtection="0"/>
  </cellStyleXfs>
  <cellXfs count="642">
    <xf numFmtId="0" fontId="0" fillId="0" borderId="0" xfId="0"/>
    <xf numFmtId="0" fontId="5" fillId="0" borderId="0" xfId="0" applyFont="1" applyAlignment="1">
      <alignment vertical="center"/>
    </xf>
    <xf numFmtId="0" fontId="6" fillId="0" borderId="6" xfId="0" applyFont="1" applyBorder="1" applyAlignment="1">
      <alignment horizontal="left" vertical="center" wrapText="1"/>
    </xf>
    <xf numFmtId="3" fontId="6" fillId="0" borderId="6" xfId="0" applyNumberFormat="1" applyFont="1" applyBorder="1" applyAlignment="1">
      <alignment horizontal="center" vertical="center"/>
    </xf>
    <xf numFmtId="3" fontId="6" fillId="0" borderId="6" xfId="0" applyNumberFormat="1" applyFont="1" applyBorder="1" applyAlignment="1">
      <alignment horizontal="center" vertical="center" wrapText="1"/>
    </xf>
    <xf numFmtId="3" fontId="11" fillId="0" borderId="6" xfId="0" applyNumberFormat="1" applyFont="1" applyBorder="1" applyAlignment="1">
      <alignment horizontal="center" vertical="center"/>
    </xf>
    <xf numFmtId="0" fontId="11" fillId="0" borderId="6" xfId="0" applyFont="1" applyBorder="1" applyAlignment="1">
      <alignment horizontal="center" vertical="center"/>
    </xf>
    <xf numFmtId="3" fontId="11" fillId="0" borderId="6" xfId="0" applyNumberFormat="1" applyFont="1" applyBorder="1" applyAlignment="1">
      <alignment horizontal="center" vertical="center" wrapText="1"/>
    </xf>
    <xf numFmtId="0" fontId="12"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horizontal="center" vertical="center" wrapText="1"/>
    </xf>
    <xf numFmtId="0" fontId="10" fillId="0" borderId="0" xfId="0" applyFont="1" applyAlignment="1">
      <alignment vertical="center" wrapText="1"/>
    </xf>
    <xf numFmtId="0" fontId="10" fillId="0" borderId="6" xfId="0" applyFont="1" applyBorder="1" applyAlignment="1">
      <alignment horizontal="center" vertical="center" wrapText="1"/>
    </xf>
    <xf numFmtId="0" fontId="11" fillId="0" borderId="0" xfId="0" applyFont="1" applyAlignment="1">
      <alignment horizontal="right" vertical="center"/>
    </xf>
    <xf numFmtId="3" fontId="10" fillId="0" borderId="6" xfId="0" applyNumberFormat="1" applyFont="1" applyBorder="1" applyAlignment="1">
      <alignment horizontal="center" vertical="center" wrapText="1"/>
    </xf>
    <xf numFmtId="0" fontId="10" fillId="0" borderId="6" xfId="0" applyFont="1" applyBorder="1" applyAlignment="1">
      <alignment horizontal="center" vertical="center"/>
    </xf>
    <xf numFmtId="0" fontId="10" fillId="0" borderId="6" xfId="0" applyFont="1" applyBorder="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vertical="center"/>
    </xf>
    <xf numFmtId="0" fontId="15" fillId="0" borderId="6" xfId="0" applyFont="1" applyBorder="1" applyAlignment="1">
      <alignment horizontal="left" vertical="center" wrapText="1"/>
    </xf>
    <xf numFmtId="0" fontId="11" fillId="0" borderId="6" xfId="0" applyFont="1" applyBorder="1" applyAlignment="1">
      <alignment horizontal="left" vertical="center" wrapText="1"/>
    </xf>
    <xf numFmtId="0" fontId="11" fillId="0" borderId="6" xfId="0" applyFont="1" applyBorder="1" applyAlignment="1">
      <alignment vertical="center" wrapText="1"/>
    </xf>
    <xf numFmtId="1" fontId="11" fillId="0" borderId="6" xfId="0" applyNumberFormat="1" applyFont="1" applyBorder="1" applyAlignment="1">
      <alignment horizontal="left" vertical="center" wrapText="1"/>
    </xf>
    <xf numFmtId="0" fontId="148" fillId="0" borderId="0" xfId="0" applyFont="1" applyAlignment="1">
      <alignment vertical="center"/>
    </xf>
    <xf numFmtId="0" fontId="149" fillId="0" borderId="0" xfId="0" applyFont="1" applyAlignment="1">
      <alignment vertical="center"/>
    </xf>
    <xf numFmtId="0" fontId="148" fillId="0" borderId="7" xfId="0" applyFont="1" applyBorder="1" applyAlignment="1">
      <alignment vertical="center" wrapText="1"/>
    </xf>
    <xf numFmtId="0" fontId="148" fillId="0" borderId="7" xfId="0" applyFont="1" applyBorder="1" applyAlignment="1">
      <alignment horizontal="center" vertical="center" wrapText="1"/>
    </xf>
    <xf numFmtId="0" fontId="151" fillId="0" borderId="7" xfId="0" applyFont="1" applyBorder="1" applyAlignment="1">
      <alignment vertical="center"/>
    </xf>
    <xf numFmtId="3" fontId="148" fillId="0" borderId="7" xfId="0" applyNumberFormat="1" applyFont="1" applyBorder="1" applyAlignment="1">
      <alignment horizontal="center" vertical="center"/>
    </xf>
    <xf numFmtId="0" fontId="148" fillId="0" borderId="7" xfId="0" applyFont="1" applyBorder="1" applyAlignment="1">
      <alignment horizontal="center" vertical="center"/>
    </xf>
    <xf numFmtId="166" fontId="148" fillId="0" borderId="7" xfId="0" applyNumberFormat="1" applyFont="1" applyBorder="1" applyAlignment="1">
      <alignment horizontal="center" vertical="center"/>
    </xf>
    <xf numFmtId="0" fontId="151" fillId="0" borderId="7" xfId="0" applyFont="1" applyBorder="1" applyAlignment="1">
      <alignment horizontal="center" vertical="center"/>
    </xf>
    <xf numFmtId="0" fontId="148" fillId="0" borderId="7" xfId="0" applyFont="1" applyBorder="1" applyAlignment="1">
      <alignment vertical="center"/>
    </xf>
    <xf numFmtId="166" fontId="148" fillId="0" borderId="7" xfId="0" quotePrefix="1" applyNumberFormat="1" applyFont="1" applyBorder="1" applyAlignment="1">
      <alignment horizontal="center" vertical="center"/>
    </xf>
    <xf numFmtId="0" fontId="148" fillId="0" borderId="7" xfId="0" applyFont="1" applyBorder="1" applyAlignment="1">
      <alignment horizontal="left" vertical="center" wrapText="1"/>
    </xf>
    <xf numFmtId="0" fontId="151" fillId="0" borderId="7" xfId="0" applyFont="1" applyBorder="1" applyAlignment="1">
      <alignment horizontal="center" vertical="center" wrapText="1"/>
    </xf>
    <xf numFmtId="0" fontId="148" fillId="0" borderId="0" xfId="0" applyFont="1" applyAlignment="1">
      <alignment horizontal="center" vertical="center"/>
    </xf>
    <xf numFmtId="0" fontId="151" fillId="0" borderId="0" xfId="2119" applyFont="1" applyAlignment="1">
      <alignment horizontal="center" vertical="center"/>
    </xf>
    <xf numFmtId="0" fontId="148" fillId="0" borderId="0" xfId="2119" applyFont="1" applyAlignment="1">
      <alignment vertical="center"/>
    </xf>
    <xf numFmtId="0" fontId="0" fillId="0" borderId="0" xfId="0"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7" fillId="0" borderId="0" xfId="0" applyFont="1" applyAlignment="1">
      <alignment vertical="center"/>
    </xf>
    <xf numFmtId="0" fontId="5" fillId="0" borderId="0" xfId="0" applyFont="1" applyAlignment="1">
      <alignment horizontal="center" vertical="center"/>
    </xf>
    <xf numFmtId="167" fontId="151" fillId="0" borderId="7" xfId="0" applyNumberFormat="1" applyFont="1" applyBorder="1" applyAlignment="1">
      <alignment horizontal="center" vertical="center"/>
    </xf>
    <xf numFmtId="3" fontId="148" fillId="0" borderId="7" xfId="2119" applyNumberFormat="1" applyFont="1" applyBorder="1" applyAlignment="1">
      <alignment horizontal="center" vertical="center"/>
    </xf>
    <xf numFmtId="0" fontId="148" fillId="0" borderId="7" xfId="2119" applyFont="1" applyBorder="1" applyAlignment="1">
      <alignment horizontal="center" vertical="center"/>
    </xf>
    <xf numFmtId="3" fontId="148" fillId="0" borderId="0" xfId="2119" applyNumberFormat="1" applyFont="1" applyAlignment="1">
      <alignment vertical="center"/>
    </xf>
    <xf numFmtId="3" fontId="151" fillId="0" borderId="7" xfId="2132" applyNumberFormat="1" applyFont="1" applyBorder="1" applyAlignment="1">
      <alignment horizontal="center" vertical="center"/>
    </xf>
    <xf numFmtId="0" fontId="151" fillId="0" borderId="0" xfId="2133" applyFont="1" applyAlignment="1">
      <alignment horizontal="center" vertical="center"/>
    </xf>
    <xf numFmtId="0" fontId="148" fillId="0" borderId="0" xfId="2133" applyFont="1" applyAlignment="1">
      <alignment vertical="center"/>
    </xf>
    <xf numFmtId="0" fontId="148" fillId="0" borderId="0" xfId="2133" applyFont="1" applyAlignment="1">
      <alignment horizontal="left" vertical="center"/>
    </xf>
    <xf numFmtId="0" fontId="148" fillId="0" borderId="0" xfId="2133" applyFont="1" applyAlignment="1">
      <alignment horizontal="center" vertical="center"/>
    </xf>
    <xf numFmtId="3" fontId="148" fillId="0" borderId="0" xfId="2133" applyNumberFormat="1" applyFont="1" applyAlignment="1">
      <alignment vertical="center"/>
    </xf>
    <xf numFmtId="3" fontId="148" fillId="0" borderId="0" xfId="2133" applyNumberFormat="1" applyFont="1" applyAlignment="1">
      <alignment vertical="center" wrapText="1"/>
    </xf>
    <xf numFmtId="0" fontId="148" fillId="0" borderId="0" xfId="2133" applyFont="1" applyAlignment="1">
      <alignment vertical="center" wrapText="1"/>
    </xf>
    <xf numFmtId="3" fontId="151" fillId="0" borderId="0" xfId="2133" applyNumberFormat="1" applyFont="1" applyAlignment="1">
      <alignment vertical="center"/>
    </xf>
    <xf numFmtId="0" fontId="151" fillId="0" borderId="0" xfId="2133" applyFont="1" applyAlignment="1">
      <alignment vertical="center"/>
    </xf>
    <xf numFmtId="3" fontId="149" fillId="0" borderId="0" xfId="2133" applyNumberFormat="1" applyFont="1" applyAlignment="1">
      <alignment vertical="center"/>
    </xf>
    <xf numFmtId="0" fontId="149" fillId="0" borderId="0" xfId="2133" applyFont="1" applyAlignment="1">
      <alignment vertical="center"/>
    </xf>
    <xf numFmtId="166" fontId="151" fillId="0" borderId="0" xfId="2133" applyNumberFormat="1" applyFont="1" applyAlignment="1">
      <alignment vertical="center"/>
    </xf>
    <xf numFmtId="2" fontId="151" fillId="0" borderId="0" xfId="2133" applyNumberFormat="1" applyFont="1" applyAlignment="1">
      <alignment horizontal="center" vertical="center"/>
    </xf>
    <xf numFmtId="0" fontId="148" fillId="0" borderId="0" xfId="2133" applyFont="1"/>
    <xf numFmtId="167" fontId="148" fillId="0" borderId="7" xfId="0" applyNumberFormat="1" applyFont="1" applyBorder="1" applyAlignment="1">
      <alignment horizontal="center" vertical="center"/>
    </xf>
    <xf numFmtId="0" fontId="151" fillId="0" borderId="0" xfId="2126" applyFont="1" applyAlignment="1">
      <alignment horizontal="center" vertical="center"/>
    </xf>
    <xf numFmtId="0" fontId="148" fillId="0" borderId="0" xfId="2126" applyFont="1" applyAlignment="1">
      <alignment vertical="center"/>
    </xf>
    <xf numFmtId="0" fontId="151" fillId="0" borderId="8" xfId="2126" applyFont="1" applyBorder="1" applyAlignment="1">
      <alignment horizontal="center" vertical="center"/>
    </xf>
    <xf numFmtId="0" fontId="148" fillId="0" borderId="8" xfId="2126" applyFont="1" applyBorder="1" applyAlignment="1">
      <alignment horizontal="left" vertical="center"/>
    </xf>
    <xf numFmtId="0" fontId="148" fillId="0" borderId="8" xfId="2126" applyFont="1" applyBorder="1" applyAlignment="1">
      <alignment horizontal="center" vertical="center"/>
    </xf>
    <xf numFmtId="0" fontId="148" fillId="0" borderId="8" xfId="2126" applyFont="1" applyBorder="1" applyAlignment="1">
      <alignment vertical="center"/>
    </xf>
    <xf numFmtId="0" fontId="151" fillId="0" borderId="7" xfId="2126" applyFont="1" applyBorder="1" applyAlignment="1">
      <alignment horizontal="center" vertical="center"/>
    </xf>
    <xf numFmtId="0" fontId="151" fillId="0" borderId="7" xfId="2126" applyFont="1" applyBorder="1" applyAlignment="1">
      <alignment horizontal="center" vertical="center" wrapText="1"/>
    </xf>
    <xf numFmtId="0" fontId="148" fillId="0" borderId="7" xfId="2126" applyFont="1" applyBorder="1" applyAlignment="1">
      <alignment horizontal="center" vertical="center" wrapText="1"/>
    </xf>
    <xf numFmtId="0" fontId="153" fillId="44" borderId="7" xfId="2126" applyFont="1" applyFill="1" applyBorder="1" applyAlignment="1">
      <alignment horizontal="center" vertical="center" wrapText="1"/>
    </xf>
    <xf numFmtId="0" fontId="151" fillId="0" borderId="0" xfId="2126" applyFont="1" applyAlignment="1">
      <alignment vertical="center"/>
    </xf>
    <xf numFmtId="166" fontId="151" fillId="0" borderId="7" xfId="2126" applyNumberFormat="1" applyFont="1" applyBorder="1" applyAlignment="1">
      <alignment horizontal="center" vertical="center"/>
    </xf>
    <xf numFmtId="3" fontId="151" fillId="0" borderId="7" xfId="2126" applyNumberFormat="1" applyFont="1" applyBorder="1" applyAlignment="1">
      <alignment horizontal="center" vertical="center"/>
    </xf>
    <xf numFmtId="167" fontId="151" fillId="0" borderId="7" xfId="2126" applyNumberFormat="1" applyFont="1" applyBorder="1" applyAlignment="1">
      <alignment horizontal="center" vertical="center"/>
    </xf>
    <xf numFmtId="166" fontId="151" fillId="0" borderId="0" xfId="2126" applyNumberFormat="1" applyFont="1" applyAlignment="1">
      <alignment vertical="center"/>
    </xf>
    <xf numFmtId="0" fontId="150" fillId="0" borderId="7" xfId="2126" applyFont="1" applyBorder="1" applyAlignment="1">
      <alignment horizontal="center" vertical="center"/>
    </xf>
    <xf numFmtId="0" fontId="150" fillId="0" borderId="7" xfId="2126" applyFont="1" applyBorder="1" applyAlignment="1">
      <alignment horizontal="left" vertical="center" wrapText="1"/>
    </xf>
    <xf numFmtId="166" fontId="150" fillId="0" borderId="7" xfId="2126" applyNumberFormat="1" applyFont="1" applyBorder="1" applyAlignment="1">
      <alignment horizontal="center" vertical="center"/>
    </xf>
    <xf numFmtId="3" fontId="150" fillId="0" borderId="7" xfId="2126" applyNumberFormat="1" applyFont="1" applyBorder="1" applyAlignment="1">
      <alignment horizontal="center" vertical="center"/>
    </xf>
    <xf numFmtId="0" fontId="149" fillId="0" borderId="7" xfId="2126" applyFont="1" applyBorder="1" applyAlignment="1">
      <alignment horizontal="center" vertical="center"/>
    </xf>
    <xf numFmtId="0" fontId="149" fillId="0" borderId="7" xfId="2126" applyFont="1" applyBorder="1" applyAlignment="1">
      <alignment horizontal="left" vertical="center" wrapText="1"/>
    </xf>
    <xf numFmtId="3" fontId="148" fillId="0" borderId="7" xfId="2126" applyNumberFormat="1" applyFont="1" applyBorder="1" applyAlignment="1">
      <alignment horizontal="center" vertical="center"/>
    </xf>
    <xf numFmtId="167" fontId="148" fillId="0" borderId="7" xfId="2126" applyNumberFormat="1" applyFont="1" applyBorder="1" applyAlignment="1">
      <alignment horizontal="center" vertical="center"/>
    </xf>
    <xf numFmtId="166" fontId="148" fillId="0" borderId="0" xfId="2126" applyNumberFormat="1" applyFont="1" applyAlignment="1">
      <alignment vertical="center"/>
    </xf>
    <xf numFmtId="0" fontId="148" fillId="0" borderId="7" xfId="2126" applyFont="1" applyBorder="1" applyAlignment="1">
      <alignment horizontal="center" vertical="center"/>
    </xf>
    <xf numFmtId="49" fontId="148" fillId="0" borderId="7" xfId="2126" applyNumberFormat="1" applyFont="1" applyBorder="1" applyAlignment="1">
      <alignment vertical="center"/>
    </xf>
    <xf numFmtId="166" fontId="148" fillId="0" borderId="7" xfId="2135" applyNumberFormat="1" applyFont="1" applyFill="1" applyBorder="1" applyAlignment="1">
      <alignment horizontal="center" vertical="center"/>
    </xf>
    <xf numFmtId="0" fontId="148" fillId="0" borderId="7" xfId="2126" applyFont="1" applyBorder="1" applyAlignment="1">
      <alignment vertical="center"/>
    </xf>
    <xf numFmtId="0" fontId="148" fillId="0" borderId="7" xfId="2126" applyFont="1" applyBorder="1" applyAlignment="1">
      <alignment horizontal="left" vertical="center"/>
    </xf>
    <xf numFmtId="3" fontId="148" fillId="0" borderId="7" xfId="2135" applyNumberFormat="1" applyFont="1" applyFill="1" applyBorder="1" applyAlignment="1">
      <alignment horizontal="center" vertical="center"/>
    </xf>
    <xf numFmtId="166" fontId="148" fillId="0" borderId="7" xfId="2126" applyNumberFormat="1" applyFont="1" applyBorder="1" applyAlignment="1">
      <alignment horizontal="center" vertical="center"/>
    </xf>
    <xf numFmtId="0" fontId="149" fillId="0" borderId="0" xfId="2126" applyFont="1" applyAlignment="1">
      <alignment vertical="center"/>
    </xf>
    <xf numFmtId="0" fontId="150" fillId="44" borderId="7" xfId="2126" applyFont="1" applyFill="1" applyBorder="1" applyAlignment="1">
      <alignment horizontal="center" vertical="center"/>
    </xf>
    <xf numFmtId="0" fontId="150" fillId="44" borderId="7" xfId="2126" applyFont="1" applyFill="1" applyBorder="1" applyAlignment="1">
      <alignment vertical="center"/>
    </xf>
    <xf numFmtId="0" fontId="150" fillId="44" borderId="7" xfId="2126" applyFont="1" applyFill="1" applyBorder="1" applyAlignment="1">
      <alignment horizontal="center" vertical="center" wrapText="1"/>
    </xf>
    <xf numFmtId="0" fontId="148" fillId="44" borderId="7" xfId="2126" applyFont="1" applyFill="1" applyBorder="1" applyAlignment="1">
      <alignment horizontal="justify" vertical="center" wrapText="1"/>
    </xf>
    <xf numFmtId="0" fontId="148" fillId="44" borderId="7" xfId="2126" applyFont="1" applyFill="1" applyBorder="1" applyAlignment="1">
      <alignment vertical="center"/>
    </xf>
    <xf numFmtId="3" fontId="150" fillId="0" borderId="7" xfId="2126" quotePrefix="1" applyNumberFormat="1" applyFont="1" applyBorder="1" applyAlignment="1">
      <alignment horizontal="center" vertical="center"/>
    </xf>
    <xf numFmtId="167" fontId="150" fillId="0" borderId="7" xfId="2126" quotePrefix="1" applyNumberFormat="1" applyFont="1" applyBorder="1" applyAlignment="1">
      <alignment horizontal="center" vertical="center"/>
    </xf>
    <xf numFmtId="0" fontId="150" fillId="0" borderId="0" xfId="2126" applyFont="1" applyAlignment="1">
      <alignment vertical="center"/>
    </xf>
    <xf numFmtId="0" fontId="151" fillId="0" borderId="7" xfId="2126" applyFont="1" applyBorder="1" applyAlignment="1">
      <alignment horizontal="left" vertical="center"/>
    </xf>
    <xf numFmtId="0" fontId="149" fillId="0" borderId="7" xfId="2126" applyFont="1" applyBorder="1" applyAlignment="1">
      <alignment horizontal="left" vertical="center"/>
    </xf>
    <xf numFmtId="0" fontId="150" fillId="0" borderId="7" xfId="2126" applyFont="1" applyBorder="1" applyAlignment="1">
      <alignment horizontal="left" vertical="center"/>
    </xf>
    <xf numFmtId="167" fontId="150" fillId="0" borderId="0" xfId="2126" applyNumberFormat="1" applyFont="1" applyAlignment="1">
      <alignment vertical="center"/>
    </xf>
    <xf numFmtId="3" fontId="148" fillId="0" borderId="0" xfId="2126" applyNumberFormat="1" applyFont="1" applyAlignment="1">
      <alignment vertical="center"/>
    </xf>
    <xf numFmtId="3" fontId="148" fillId="0" borderId="7" xfId="2126" quotePrefix="1" applyNumberFormat="1" applyFont="1" applyBorder="1" applyAlignment="1">
      <alignment horizontal="center" vertical="center"/>
    </xf>
    <xf numFmtId="166" fontId="148" fillId="0" borderId="7" xfId="2126" quotePrefix="1" applyNumberFormat="1" applyFont="1" applyBorder="1" applyAlignment="1">
      <alignment horizontal="center" vertical="center"/>
    </xf>
    <xf numFmtId="0" fontId="148" fillId="0" borderId="7" xfId="2126" applyFont="1" applyBorder="1" applyAlignment="1">
      <alignment horizontal="left" vertical="center" wrapText="1"/>
    </xf>
    <xf numFmtId="166" fontId="148" fillId="0" borderId="7" xfId="2126" quotePrefix="1" applyNumberFormat="1" applyFont="1" applyBorder="1" applyAlignment="1">
      <alignment horizontal="center" vertical="center" wrapText="1"/>
    </xf>
    <xf numFmtId="0" fontId="148" fillId="0" borderId="0" xfId="2126" applyFont="1" applyAlignment="1">
      <alignment vertical="center" wrapText="1"/>
    </xf>
    <xf numFmtId="166" fontId="150" fillId="0" borderId="7" xfId="2126" quotePrefix="1" applyNumberFormat="1" applyFont="1" applyBorder="1" applyAlignment="1">
      <alignment horizontal="center" vertical="center"/>
    </xf>
    <xf numFmtId="4" fontId="151" fillId="0" borderId="0" xfId="2126" applyNumberFormat="1" applyFont="1" applyAlignment="1">
      <alignment vertical="center"/>
    </xf>
    <xf numFmtId="167" fontId="148" fillId="0" borderId="7" xfId="2126" quotePrefix="1" applyNumberFormat="1" applyFont="1" applyBorder="1" applyAlignment="1">
      <alignment horizontal="center" vertical="center"/>
    </xf>
    <xf numFmtId="0" fontId="148" fillId="0" borderId="7" xfId="2136" applyFont="1" applyBorder="1" applyAlignment="1">
      <alignment horizontal="center" vertical="center"/>
    </xf>
    <xf numFmtId="0" fontId="148" fillId="0" borderId="0" xfId="2126" applyFont="1" applyAlignment="1">
      <alignment horizontal="center" vertical="center"/>
    </xf>
    <xf numFmtId="0" fontId="148" fillId="0" borderId="0" xfId="2126" applyFont="1"/>
    <xf numFmtId="0" fontId="148" fillId="0" borderId="0" xfId="2126" applyFont="1" applyAlignment="1">
      <alignment horizontal="left" vertical="center"/>
    </xf>
    <xf numFmtId="166" fontId="148" fillId="0" borderId="0" xfId="2126" applyNumberFormat="1" applyFont="1" applyAlignment="1">
      <alignment horizontal="center" vertical="center"/>
    </xf>
    <xf numFmtId="0" fontId="151" fillId="0" borderId="7" xfId="2126" applyFont="1" applyBorder="1" applyAlignment="1">
      <alignment vertical="center"/>
    </xf>
    <xf numFmtId="0" fontId="151" fillId="0" borderId="7" xfId="2126" applyFont="1" applyBorder="1" applyAlignment="1">
      <alignment horizontal="left" vertical="center" wrapText="1"/>
    </xf>
    <xf numFmtId="3" fontId="148" fillId="0" borderId="7" xfId="2126" applyNumberFormat="1" applyFont="1" applyBorder="1" applyAlignment="1">
      <alignment horizontal="center" vertical="center" wrapText="1"/>
    </xf>
    <xf numFmtId="0" fontId="149" fillId="0" borderId="7" xfId="2126" applyFont="1" applyBorder="1" applyAlignment="1">
      <alignment vertical="center"/>
    </xf>
    <xf numFmtId="3" fontId="149" fillId="0" borderId="0" xfId="2126" applyNumberFormat="1" applyFont="1" applyAlignment="1">
      <alignment vertical="center"/>
    </xf>
    <xf numFmtId="4" fontId="148" fillId="0" borderId="7" xfId="2126" applyNumberFormat="1" applyFont="1" applyBorder="1" applyAlignment="1">
      <alignment horizontal="center" vertical="center"/>
    </xf>
    <xf numFmtId="4" fontId="148" fillId="0" borderId="7" xfId="2126" quotePrefix="1" applyNumberFormat="1" applyFont="1" applyBorder="1" applyAlignment="1">
      <alignment horizontal="center" vertical="center"/>
    </xf>
    <xf numFmtId="0" fontId="149" fillId="0" borderId="7" xfId="2126" applyFont="1" applyBorder="1" applyAlignment="1">
      <alignment horizontal="center" vertical="center" wrapText="1"/>
    </xf>
    <xf numFmtId="166" fontId="149" fillId="0" borderId="0" xfId="2126" applyNumberFormat="1" applyFont="1" applyAlignment="1">
      <alignment vertical="center" wrapText="1"/>
    </xf>
    <xf numFmtId="0" fontId="149" fillId="0" borderId="0" xfId="2126" applyFont="1" applyAlignment="1">
      <alignment vertical="center" wrapText="1"/>
    </xf>
    <xf numFmtId="0" fontId="148" fillId="0" borderId="7" xfId="2126" applyFont="1" applyBorder="1" applyAlignment="1">
      <alignment vertical="center" wrapText="1"/>
    </xf>
    <xf numFmtId="0" fontId="150" fillId="0" borderId="7" xfId="2126" applyFont="1" applyBorder="1" applyAlignment="1">
      <alignment vertical="center"/>
    </xf>
    <xf numFmtId="167" fontId="148" fillId="0" borderId="0" xfId="2126" applyNumberFormat="1" applyFont="1" applyAlignment="1">
      <alignment vertical="center"/>
    </xf>
    <xf numFmtId="167" fontId="151" fillId="0" borderId="7" xfId="2126" quotePrefix="1" applyNumberFormat="1" applyFont="1" applyBorder="1" applyAlignment="1">
      <alignment horizontal="center" vertical="center"/>
    </xf>
    <xf numFmtId="167" fontId="151" fillId="0" borderId="7" xfId="2126" applyNumberFormat="1" applyFont="1" applyBorder="1" applyAlignment="1">
      <alignment horizontal="center" vertical="center" wrapText="1"/>
    </xf>
    <xf numFmtId="0" fontId="148" fillId="0" borderId="7" xfId="2126" quotePrefix="1" applyFont="1" applyBorder="1" applyAlignment="1">
      <alignment horizontal="center" vertical="center" wrapText="1"/>
    </xf>
    <xf numFmtId="0" fontId="148" fillId="0" borderId="7" xfId="2126" quotePrefix="1" applyFont="1" applyBorder="1" applyAlignment="1">
      <alignment horizontal="center" vertical="center"/>
    </xf>
    <xf numFmtId="2" fontId="148" fillId="0" borderId="7" xfId="2126" applyNumberFormat="1" applyFont="1" applyBorder="1" applyAlignment="1">
      <alignment horizontal="center" vertical="center"/>
    </xf>
    <xf numFmtId="1" fontId="148" fillId="0" borderId="0" xfId="2140" applyNumberFormat="1" applyFont="1" applyAlignment="1">
      <alignment vertical="center"/>
    </xf>
    <xf numFmtId="0" fontId="151" fillId="0" borderId="0" xfId="2120" applyFont="1" applyAlignment="1">
      <alignment horizontal="center" vertical="center"/>
    </xf>
    <xf numFmtId="0" fontId="149" fillId="0" borderId="0" xfId="2120" applyFont="1" applyAlignment="1">
      <alignment horizontal="center" vertical="center"/>
    </xf>
    <xf numFmtId="0" fontId="148" fillId="0" borderId="0" xfId="2120" applyFont="1" applyAlignment="1">
      <alignment vertical="center"/>
    </xf>
    <xf numFmtId="0" fontId="151" fillId="0" borderId="0" xfId="2119" applyFont="1" applyAlignment="1">
      <alignment horizontal="center" vertical="center" wrapText="1"/>
    </xf>
    <xf numFmtId="0" fontId="151" fillId="0" borderId="7" xfId="2119" applyFont="1" applyBorder="1" applyAlignment="1">
      <alignment horizontal="center" vertical="center" wrapText="1"/>
    </xf>
    <xf numFmtId="167" fontId="148" fillId="0" borderId="7" xfId="2119" applyNumberFormat="1" applyFont="1" applyBorder="1" applyAlignment="1">
      <alignment vertical="center"/>
    </xf>
    <xf numFmtId="3" fontId="148" fillId="0" borderId="7" xfId="2141" applyNumberFormat="1" applyFont="1" applyBorder="1" applyAlignment="1">
      <alignment horizontal="center" vertical="center"/>
    </xf>
    <xf numFmtId="0" fontId="148" fillId="0" borderId="7" xfId="2119" applyFont="1" applyBorder="1" applyAlignment="1">
      <alignment horizontal="left" vertical="center"/>
    </xf>
    <xf numFmtId="0" fontId="148" fillId="0" borderId="7" xfId="2121" applyFont="1" applyBorder="1" applyAlignment="1">
      <alignment horizontal="left" vertical="center"/>
    </xf>
    <xf numFmtId="167" fontId="148" fillId="0" borderId="7" xfId="2119" applyNumberFormat="1" applyFont="1" applyBorder="1" applyAlignment="1">
      <alignment horizontal="left" vertical="center"/>
    </xf>
    <xf numFmtId="166" fontId="148" fillId="0" borderId="7" xfId="2119" applyNumberFormat="1" applyFont="1" applyBorder="1" applyAlignment="1">
      <alignment horizontal="center" vertical="center"/>
    </xf>
    <xf numFmtId="166" fontId="148" fillId="0" borderId="0" xfId="2119" applyNumberFormat="1" applyFont="1" applyAlignment="1">
      <alignment vertical="center"/>
    </xf>
    <xf numFmtId="167" fontId="148" fillId="0" borderId="7" xfId="2121" applyNumberFormat="1" applyFont="1" applyBorder="1" applyAlignment="1">
      <alignment horizontal="left" vertical="center"/>
    </xf>
    <xf numFmtId="4" fontId="148" fillId="0" borderId="0" xfId="2119" applyNumberFormat="1" applyFont="1" applyAlignment="1">
      <alignment vertical="center"/>
    </xf>
    <xf numFmtId="3" fontId="151" fillId="58" borderId="7" xfId="2119" applyNumberFormat="1" applyFont="1" applyFill="1" applyBorder="1" applyAlignment="1">
      <alignment horizontal="center" vertical="center"/>
    </xf>
    <xf numFmtId="0" fontId="151" fillId="58" borderId="7" xfId="2119" applyFont="1" applyFill="1" applyBorder="1" applyAlignment="1">
      <alignment horizontal="center" vertical="center"/>
    </xf>
    <xf numFmtId="167" fontId="151" fillId="58" borderId="7" xfId="2119" applyNumberFormat="1" applyFont="1" applyFill="1" applyBorder="1" applyAlignment="1">
      <alignment horizontal="center" vertical="center"/>
    </xf>
    <xf numFmtId="167" fontId="148" fillId="0" borderId="7" xfId="0" quotePrefix="1" applyNumberFormat="1" applyFont="1" applyBorder="1" applyAlignment="1">
      <alignment horizontal="center" vertical="center"/>
    </xf>
    <xf numFmtId="3" fontId="148" fillId="0" borderId="7" xfId="2135" applyNumberFormat="1" applyFont="1" applyFill="1" applyBorder="1" applyAlignment="1">
      <alignment horizontal="center" vertical="center" wrapText="1"/>
    </xf>
    <xf numFmtId="3" fontId="151" fillId="0" borderId="7" xfId="2135" applyNumberFormat="1" applyFont="1" applyBorder="1" applyAlignment="1">
      <alignment horizontal="center" vertical="center"/>
    </xf>
    <xf numFmtId="0" fontId="151" fillId="59" borderId="7" xfId="2126" applyFont="1" applyFill="1" applyBorder="1" applyAlignment="1">
      <alignment horizontal="center" vertical="center" wrapText="1"/>
    </xf>
    <xf numFmtId="3" fontId="151" fillId="60" borderId="7" xfId="2126" applyNumberFormat="1" applyFont="1" applyFill="1" applyBorder="1" applyAlignment="1">
      <alignment horizontal="center" vertical="center"/>
    </xf>
    <xf numFmtId="0" fontId="150" fillId="59" borderId="7" xfId="2126" applyFont="1" applyFill="1" applyBorder="1" applyAlignment="1">
      <alignment horizontal="center" vertical="center"/>
    </xf>
    <xf numFmtId="3" fontId="148" fillId="0" borderId="7" xfId="2142" applyNumberFormat="1" applyFont="1" applyBorder="1" applyAlignment="1">
      <alignment horizontal="center" vertical="center"/>
    </xf>
    <xf numFmtId="3" fontId="151" fillId="0" borderId="7" xfId="2142" applyNumberFormat="1" applyFont="1" applyBorder="1" applyAlignment="1">
      <alignment horizontal="center" vertical="center"/>
    </xf>
    <xf numFmtId="2" fontId="151" fillId="0" borderId="0" xfId="2126" applyNumberFormat="1" applyFont="1" applyAlignment="1">
      <alignment horizontal="center" vertical="center"/>
    </xf>
    <xf numFmtId="3" fontId="148" fillId="0" borderId="7" xfId="2143" applyNumberFormat="1" applyFont="1" applyBorder="1" applyAlignment="1">
      <alignment horizontal="center" vertical="center" wrapText="1"/>
    </xf>
    <xf numFmtId="166" fontId="148" fillId="0" borderId="7" xfId="2135" applyNumberFormat="1" applyFont="1" applyBorder="1" applyAlignment="1">
      <alignment horizontal="center" vertical="center" wrapText="1"/>
    </xf>
    <xf numFmtId="166" fontId="148" fillId="0" borderId="7" xfId="1570" applyNumberFormat="1" applyFont="1" applyBorder="1" applyAlignment="1">
      <alignment horizontal="center" vertical="center"/>
    </xf>
    <xf numFmtId="166" fontId="148" fillId="59" borderId="7" xfId="2126" applyNumberFormat="1" applyFont="1" applyFill="1" applyBorder="1" applyAlignment="1">
      <alignment horizontal="center" vertical="center"/>
    </xf>
    <xf numFmtId="4" fontId="150" fillId="0" borderId="7" xfId="2126" quotePrefix="1" applyNumberFormat="1" applyFont="1" applyBorder="1" applyAlignment="1">
      <alignment horizontal="center" vertical="center"/>
    </xf>
    <xf numFmtId="3" fontId="151" fillId="0" borderId="0" xfId="2126" applyNumberFormat="1" applyFont="1" applyAlignment="1">
      <alignment vertical="center"/>
    </xf>
    <xf numFmtId="3" fontId="148" fillId="0" borderId="7" xfId="2148" applyNumberFormat="1" applyFont="1" applyBorder="1" applyAlignment="1">
      <alignment horizontal="center" vertical="center" wrapText="1"/>
    </xf>
    <xf numFmtId="3" fontId="148" fillId="57" borderId="7" xfId="2148" applyNumberFormat="1" applyFont="1" applyFill="1" applyBorder="1" applyAlignment="1">
      <alignment horizontal="center" vertical="center" wrapText="1"/>
    </xf>
    <xf numFmtId="37" fontId="148" fillId="57" borderId="7" xfId="2148" applyNumberFormat="1" applyFont="1" applyFill="1" applyBorder="1" applyAlignment="1">
      <alignment horizontal="center" vertical="center" wrapText="1"/>
    </xf>
    <xf numFmtId="166" fontId="151" fillId="59" borderId="7" xfId="2126" applyNumberFormat="1" applyFont="1" applyFill="1" applyBorder="1" applyAlignment="1">
      <alignment horizontal="center" vertical="center"/>
    </xf>
    <xf numFmtId="3" fontId="151" fillId="0" borderId="7" xfId="2135" applyNumberFormat="1" applyFont="1" applyBorder="1" applyAlignment="1">
      <alignment horizontal="center" vertical="center" wrapText="1"/>
    </xf>
    <xf numFmtId="0" fontId="148" fillId="59" borderId="7" xfId="2149" applyFont="1" applyFill="1" applyBorder="1" applyAlignment="1">
      <alignment vertical="center"/>
    </xf>
    <xf numFmtId="3" fontId="151" fillId="0" borderId="7" xfId="2149" applyNumberFormat="1" applyFont="1" applyBorder="1" applyAlignment="1">
      <alignment horizontal="center" vertical="center"/>
    </xf>
    <xf numFmtId="3" fontId="148" fillId="0" borderId="7" xfId="2149" applyNumberFormat="1" applyFont="1" applyBorder="1" applyAlignment="1">
      <alignment horizontal="center" vertical="center"/>
    </xf>
    <xf numFmtId="3" fontId="151" fillId="0" borderId="7" xfId="2126" applyNumberFormat="1" applyFont="1" applyBorder="1" applyAlignment="1">
      <alignment horizontal="center" vertical="center" wrapText="1"/>
    </xf>
    <xf numFmtId="3" fontId="149" fillId="0" borderId="7" xfId="2149" applyNumberFormat="1" applyFont="1" applyBorder="1" applyAlignment="1">
      <alignment horizontal="center" vertical="center"/>
    </xf>
    <xf numFmtId="37" fontId="151" fillId="0" borderId="0" xfId="2126" applyNumberFormat="1" applyFont="1" applyAlignment="1">
      <alignment vertical="center"/>
    </xf>
    <xf numFmtId="37" fontId="148" fillId="0" borderId="0" xfId="2126" applyNumberFormat="1" applyFont="1" applyAlignment="1">
      <alignment vertical="center"/>
    </xf>
    <xf numFmtId="167" fontId="159" fillId="0" borderId="7" xfId="0" applyNumberFormat="1" applyFont="1" applyBorder="1" applyAlignment="1">
      <alignment horizontal="center" vertical="center"/>
    </xf>
    <xf numFmtId="167" fontId="151" fillId="58" borderId="7" xfId="0" applyNumberFormat="1" applyFont="1" applyFill="1" applyBorder="1" applyAlignment="1">
      <alignment horizontal="center" vertical="center"/>
    </xf>
    <xf numFmtId="167" fontId="151" fillId="58" borderId="7" xfId="2126" quotePrefix="1" applyNumberFormat="1" applyFont="1" applyFill="1" applyBorder="1" applyAlignment="1">
      <alignment horizontal="center" vertical="center"/>
    </xf>
    <xf numFmtId="0" fontId="151" fillId="0" borderId="7" xfId="0" applyFont="1" applyBorder="1" applyAlignment="1">
      <alignment vertical="center" wrapText="1"/>
    </xf>
    <xf numFmtId="3" fontId="148" fillId="0" borderId="0" xfId="0" applyNumberFormat="1" applyFont="1" applyAlignment="1">
      <alignment vertical="center"/>
    </xf>
    <xf numFmtId="0" fontId="150" fillId="0" borderId="0" xfId="0" applyFont="1" applyAlignment="1">
      <alignment vertical="center"/>
    </xf>
    <xf numFmtId="167" fontId="149" fillId="0" borderId="0" xfId="0" applyNumberFormat="1" applyFont="1" applyAlignment="1">
      <alignment vertical="center"/>
    </xf>
    <xf numFmtId="1" fontId="149" fillId="0" borderId="0" xfId="0" applyNumberFormat="1" applyFont="1" applyAlignment="1">
      <alignment vertical="center"/>
    </xf>
    <xf numFmtId="0" fontId="149" fillId="0" borderId="7" xfId="0" applyFont="1" applyBorder="1" applyAlignment="1">
      <alignment horizontal="center" vertical="center"/>
    </xf>
    <xf numFmtId="167" fontId="149" fillId="0" borderId="0" xfId="0" applyNumberFormat="1" applyFont="1" applyAlignment="1">
      <alignment horizontal="center" vertical="center"/>
    </xf>
    <xf numFmtId="3" fontId="149" fillId="0" borderId="0" xfId="0" applyNumberFormat="1" applyFont="1" applyAlignment="1">
      <alignment vertical="center"/>
    </xf>
    <xf numFmtId="0" fontId="151" fillId="62" borderId="7" xfId="2126" applyFont="1" applyFill="1" applyBorder="1" applyAlignment="1">
      <alignment horizontal="center" vertical="center"/>
    </xf>
    <xf numFmtId="0" fontId="151" fillId="62" borderId="7" xfId="2126" applyFont="1" applyFill="1" applyBorder="1" applyAlignment="1">
      <alignment horizontal="left" vertical="center"/>
    </xf>
    <xf numFmtId="3" fontId="151" fillId="62" borderId="7" xfId="2126" applyNumberFormat="1" applyFont="1" applyFill="1" applyBorder="1" applyAlignment="1">
      <alignment horizontal="center" vertical="center"/>
    </xf>
    <xf numFmtId="166" fontId="151" fillId="62" borderId="7" xfId="2126" applyNumberFormat="1" applyFont="1" applyFill="1" applyBorder="1" applyAlignment="1">
      <alignment horizontal="center" vertical="center"/>
    </xf>
    <xf numFmtId="0" fontId="151" fillId="62" borderId="7" xfId="2126" applyFont="1" applyFill="1" applyBorder="1" applyAlignment="1">
      <alignment horizontal="justify" vertical="center"/>
    </xf>
    <xf numFmtId="3" fontId="151" fillId="62" borderId="7" xfId="2126" applyNumberFormat="1" applyFont="1" applyFill="1" applyBorder="1" applyAlignment="1">
      <alignment horizontal="center" vertical="center" wrapText="1"/>
    </xf>
    <xf numFmtId="3" fontId="151" fillId="62" borderId="7" xfId="2126" quotePrefix="1" applyNumberFormat="1" applyFont="1" applyFill="1" applyBorder="1" applyAlignment="1">
      <alignment horizontal="center" vertical="center"/>
    </xf>
    <xf numFmtId="2" fontId="151" fillId="62" borderId="7" xfId="2126" quotePrefix="1" applyNumberFormat="1" applyFont="1" applyFill="1" applyBorder="1" applyAlignment="1">
      <alignment horizontal="center" vertical="center"/>
    </xf>
    <xf numFmtId="167" fontId="151" fillId="62" borderId="7" xfId="2126" applyNumberFormat="1" applyFont="1" applyFill="1" applyBorder="1" applyAlignment="1">
      <alignment horizontal="center" vertical="center"/>
    </xf>
    <xf numFmtId="0" fontId="149" fillId="0" borderId="7" xfId="0" applyFont="1" applyBorder="1" applyAlignment="1">
      <alignment vertical="center" wrapText="1"/>
    </xf>
    <xf numFmtId="0" fontId="149" fillId="0" borderId="7" xfId="0" applyFont="1" applyBorder="1" applyAlignment="1">
      <alignment horizontal="center" vertical="center" wrapText="1"/>
    </xf>
    <xf numFmtId="3" fontId="149" fillId="0" borderId="7" xfId="2143" applyNumberFormat="1" applyFont="1" applyBorder="1" applyAlignment="1">
      <alignment horizontal="center" vertical="center"/>
    </xf>
    <xf numFmtId="166" fontId="148" fillId="0" borderId="7" xfId="1570" applyNumberFormat="1" applyFont="1" applyBorder="1" applyAlignment="1">
      <alignment horizontal="center" vertical="center" wrapText="1"/>
    </xf>
    <xf numFmtId="3" fontId="148" fillId="0" borderId="7" xfId="1570" applyNumberFormat="1" applyFont="1" applyBorder="1" applyAlignment="1">
      <alignment horizontal="center" vertical="center" wrapText="1"/>
    </xf>
    <xf numFmtId="3" fontId="148" fillId="0" borderId="0" xfId="0" applyNumberFormat="1" applyFont="1"/>
    <xf numFmtId="0" fontId="150" fillId="0" borderId="7" xfId="0" applyFont="1" applyBorder="1" applyAlignment="1">
      <alignment horizontal="center" vertical="center" wrapText="1"/>
    </xf>
    <xf numFmtId="0" fontId="150" fillId="0" borderId="7" xfId="0" applyFont="1" applyBorder="1" applyAlignment="1">
      <alignment horizontal="center" vertical="center"/>
    </xf>
    <xf numFmtId="3" fontId="148" fillId="0" borderId="7" xfId="2135" applyNumberFormat="1" applyFont="1" applyBorder="1" applyAlignment="1">
      <alignment horizontal="center" vertical="center"/>
    </xf>
    <xf numFmtId="4" fontId="148" fillId="0" borderId="0" xfId="2126" applyNumberFormat="1" applyFont="1" applyAlignment="1">
      <alignment vertical="center"/>
    </xf>
    <xf numFmtId="3" fontId="150" fillId="57" borderId="7" xfId="2126" applyNumberFormat="1" applyFont="1" applyFill="1" applyBorder="1" applyAlignment="1">
      <alignment horizontal="center" vertical="center" wrapText="1"/>
    </xf>
    <xf numFmtId="37" fontId="150" fillId="0" borderId="7" xfId="2148" applyNumberFormat="1" applyFont="1" applyBorder="1" applyAlignment="1">
      <alignment horizontal="center" vertical="center" wrapText="1"/>
    </xf>
    <xf numFmtId="291" fontId="150" fillId="0" borderId="7" xfId="2150" quotePrefix="1" applyNumberFormat="1" applyFont="1" applyBorder="1" applyAlignment="1">
      <alignment horizontal="center" vertical="center"/>
    </xf>
    <xf numFmtId="0" fontId="148" fillId="44" borderId="7" xfId="2126" quotePrefix="1" applyFont="1" applyFill="1" applyBorder="1" applyAlignment="1">
      <alignment horizontal="center" vertical="center" wrapText="1"/>
    </xf>
    <xf numFmtId="4" fontId="151" fillId="0" borderId="0" xfId="2133" applyNumberFormat="1" applyFont="1" applyAlignment="1">
      <alignment vertical="center"/>
    </xf>
    <xf numFmtId="49" fontId="148" fillId="0" borderId="6" xfId="0" applyNumberFormat="1" applyFont="1" applyBorder="1" applyAlignment="1">
      <alignment horizontal="left" vertical="center" wrapText="1"/>
    </xf>
    <xf numFmtId="49" fontId="148" fillId="0" borderId="6" xfId="0" applyNumberFormat="1" applyFont="1" applyBorder="1" applyAlignment="1">
      <alignment horizontal="center" vertical="center" wrapText="1"/>
    </xf>
    <xf numFmtId="0" fontId="151" fillId="59" borderId="7" xfId="2126" applyFont="1" applyFill="1" applyBorder="1" applyAlignment="1">
      <alignment horizontal="center" vertical="center"/>
    </xf>
    <xf numFmtId="0" fontId="151" fillId="59" borderId="7" xfId="2126" applyFont="1" applyFill="1" applyBorder="1" applyAlignment="1">
      <alignment horizontal="left" vertical="center" wrapText="1"/>
    </xf>
    <xf numFmtId="0" fontId="148" fillId="59" borderId="7" xfId="2126" applyFont="1" applyFill="1" applyBorder="1" applyAlignment="1">
      <alignment horizontal="center" vertical="center" wrapText="1"/>
    </xf>
    <xf numFmtId="0" fontId="151" fillId="60" borderId="7" xfId="2126" applyFont="1" applyFill="1" applyBorder="1" applyAlignment="1">
      <alignment horizontal="center" vertical="center"/>
    </xf>
    <xf numFmtId="0" fontId="151" fillId="60" borderId="7" xfId="2126" applyFont="1" applyFill="1" applyBorder="1" applyAlignment="1">
      <alignment horizontal="left" vertical="center" wrapText="1"/>
    </xf>
    <xf numFmtId="0" fontId="151" fillId="59" borderId="7" xfId="2126" applyFont="1" applyFill="1" applyBorder="1" applyAlignment="1">
      <alignment vertical="center"/>
    </xf>
    <xf numFmtId="0" fontId="149" fillId="59" borderId="7" xfId="2126" applyFont="1" applyFill="1" applyBorder="1" applyAlignment="1">
      <alignment horizontal="center" vertical="center"/>
    </xf>
    <xf numFmtId="0" fontId="150" fillId="59" borderId="7" xfId="2126" applyFont="1" applyFill="1" applyBorder="1" applyAlignment="1">
      <alignment vertical="center"/>
    </xf>
    <xf numFmtId="0" fontId="151" fillId="0" borderId="7" xfId="2126" applyFont="1" applyBorder="1" applyAlignment="1">
      <alignment vertical="center" wrapText="1"/>
    </xf>
    <xf numFmtId="0" fontId="150" fillId="0" borderId="7" xfId="0" applyFont="1" applyBorder="1" applyAlignment="1">
      <alignment vertical="center" wrapText="1"/>
    </xf>
    <xf numFmtId="3" fontId="148" fillId="0" borderId="7" xfId="2143" applyNumberFormat="1" applyFont="1" applyBorder="1" applyAlignment="1">
      <alignment horizontal="center" vertical="center"/>
    </xf>
    <xf numFmtId="0" fontId="151" fillId="0" borderId="0" xfId="0" applyFont="1" applyAlignment="1">
      <alignment vertical="center"/>
    </xf>
    <xf numFmtId="167" fontId="150" fillId="0" borderId="7" xfId="0" applyNumberFormat="1" applyFont="1" applyBorder="1" applyAlignment="1">
      <alignment horizontal="center" vertical="center" wrapText="1"/>
    </xf>
    <xf numFmtId="0" fontId="148" fillId="0" borderId="7" xfId="0" quotePrefix="1" applyFont="1" applyBorder="1" applyAlignment="1">
      <alignment vertical="center" wrapText="1"/>
    </xf>
    <xf numFmtId="166" fontId="148" fillId="0" borderId="7" xfId="2143" applyNumberFormat="1" applyFont="1" applyBorder="1" applyAlignment="1">
      <alignment horizontal="center" vertical="center"/>
    </xf>
    <xf numFmtId="0" fontId="149" fillId="0" borderId="7" xfId="0" applyFont="1" applyBorder="1" applyAlignment="1">
      <alignment vertical="center"/>
    </xf>
    <xf numFmtId="166" fontId="148" fillId="0" borderId="7" xfId="2143" applyNumberFormat="1" applyFont="1" applyBorder="1" applyAlignment="1">
      <alignment horizontal="center" vertical="center" wrapText="1"/>
    </xf>
    <xf numFmtId="0" fontId="148" fillId="0" borderId="7" xfId="0" quotePrefix="1" applyFont="1" applyBorder="1" applyAlignment="1">
      <alignment vertical="center"/>
    </xf>
    <xf numFmtId="0" fontId="150" fillId="0" borderId="7" xfId="0" applyFont="1" applyBorder="1" applyAlignment="1">
      <alignment vertical="center"/>
    </xf>
    <xf numFmtId="3" fontId="148" fillId="0" borderId="7" xfId="1511" applyNumberFormat="1" applyFont="1" applyBorder="1" applyAlignment="1">
      <alignment horizontal="center" vertical="center"/>
    </xf>
    <xf numFmtId="3" fontId="148" fillId="0" borderId="7" xfId="1518" applyNumberFormat="1" applyFont="1" applyBorder="1" applyAlignment="1">
      <alignment horizontal="center" vertical="center"/>
    </xf>
    <xf numFmtId="166" fontId="148" fillId="0" borderId="7" xfId="1518" applyNumberFormat="1" applyFont="1" applyBorder="1" applyAlignment="1">
      <alignment horizontal="center" vertical="center"/>
    </xf>
    <xf numFmtId="166" fontId="148" fillId="0" borderId="7" xfId="2144" applyNumberFormat="1" applyFont="1" applyBorder="1" applyAlignment="1">
      <alignment horizontal="center" vertical="center"/>
    </xf>
    <xf numFmtId="3" fontId="148" fillId="0" borderId="7" xfId="1645" applyNumberFormat="1" applyFont="1" applyBorder="1" applyAlignment="1">
      <alignment horizontal="center" vertical="center"/>
    </xf>
    <xf numFmtId="0" fontId="150" fillId="0" borderId="7" xfId="1645" quotePrefix="1" applyFont="1" applyBorder="1" applyAlignment="1">
      <alignment vertical="center" wrapText="1"/>
    </xf>
    <xf numFmtId="0" fontId="148" fillId="0" borderId="7" xfId="1645" quotePrefix="1" applyFont="1" applyBorder="1" applyAlignment="1">
      <alignment vertical="center" wrapText="1"/>
    </xf>
    <xf numFmtId="3" fontId="148" fillId="0" borderId="7" xfId="0" applyNumberFormat="1" applyFont="1" applyBorder="1" applyAlignment="1">
      <alignment horizontal="center" vertical="top" wrapText="1"/>
    </xf>
    <xf numFmtId="0" fontId="148" fillId="0" borderId="7" xfId="0" applyFont="1" applyBorder="1" applyAlignment="1">
      <alignment horizontal="center"/>
    </xf>
    <xf numFmtId="0" fontId="151" fillId="59" borderId="7" xfId="2126" applyFont="1" applyFill="1" applyBorder="1" applyAlignment="1">
      <alignment vertical="center" wrapText="1"/>
    </xf>
    <xf numFmtId="0" fontId="148" fillId="59" borderId="7" xfId="2126" applyFont="1" applyFill="1" applyBorder="1" applyAlignment="1">
      <alignment horizontal="center" vertical="center"/>
    </xf>
    <xf numFmtId="166" fontId="148" fillId="44" borderId="7" xfId="2126" applyNumberFormat="1" applyFont="1" applyFill="1" applyBorder="1" applyAlignment="1">
      <alignment horizontal="center" vertical="center"/>
    </xf>
    <xf numFmtId="167" fontId="148" fillId="44" borderId="7" xfId="2126" applyNumberFormat="1" applyFont="1" applyFill="1" applyBorder="1" applyAlignment="1">
      <alignment horizontal="center" vertical="center"/>
    </xf>
    <xf numFmtId="0" fontId="150" fillId="0" borderId="7" xfId="2126" applyFont="1" applyBorder="1" applyAlignment="1">
      <alignment vertical="center" wrapText="1"/>
    </xf>
    <xf numFmtId="166" fontId="148" fillId="44" borderId="7" xfId="2126" quotePrefix="1" applyNumberFormat="1" applyFont="1" applyFill="1" applyBorder="1" applyAlignment="1">
      <alignment horizontal="center" vertical="center"/>
    </xf>
    <xf numFmtId="0" fontId="148" fillId="0" borderId="7" xfId="2126" quotePrefix="1" applyFont="1" applyBorder="1" applyAlignment="1">
      <alignment vertical="center" wrapText="1"/>
    </xf>
    <xf numFmtId="3" fontId="148" fillId="57" borderId="7" xfId="2126" applyNumberFormat="1" applyFont="1" applyFill="1" applyBorder="1" applyAlignment="1">
      <alignment horizontal="center" vertical="center" wrapText="1"/>
    </xf>
    <xf numFmtId="3" fontId="150" fillId="57" borderId="7" xfId="2148" applyNumberFormat="1" applyFont="1" applyFill="1" applyBorder="1" applyAlignment="1">
      <alignment horizontal="center" vertical="center" wrapText="1"/>
    </xf>
    <xf numFmtId="167" fontId="149" fillId="0" borderId="0" xfId="2126" applyNumberFormat="1" applyFont="1" applyAlignment="1">
      <alignment vertical="center"/>
    </xf>
    <xf numFmtId="0" fontId="148" fillId="0" borderId="7" xfId="2126" quotePrefix="1" applyFont="1" applyBorder="1" applyAlignment="1">
      <alignment vertical="center"/>
    </xf>
    <xf numFmtId="0" fontId="151" fillId="0" borderId="7" xfId="2126" quotePrefix="1" applyFont="1" applyBorder="1" applyAlignment="1">
      <alignment horizontal="center" vertical="center"/>
    </xf>
    <xf numFmtId="0" fontId="151" fillId="0" borderId="7" xfId="2126" applyFont="1" applyBorder="1" applyAlignment="1">
      <alignment horizontal="justify" vertical="center" wrapText="1"/>
    </xf>
    <xf numFmtId="0" fontId="148" fillId="0" borderId="7" xfId="2136" applyFont="1" applyBorder="1" applyAlignment="1">
      <alignment vertical="center"/>
    </xf>
    <xf numFmtId="0" fontId="151" fillId="59" borderId="7" xfId="2126" applyFont="1" applyFill="1" applyBorder="1" applyAlignment="1">
      <alignment horizontal="left" vertical="center"/>
    </xf>
    <xf numFmtId="167" fontId="148" fillId="59" borderId="7" xfId="2126" applyNumberFormat="1" applyFont="1" applyFill="1" applyBorder="1" applyAlignment="1">
      <alignment horizontal="center" vertical="center"/>
    </xf>
    <xf numFmtId="0" fontId="151" fillId="59" borderId="7" xfId="2149" applyFont="1" applyFill="1" applyBorder="1" applyAlignment="1">
      <alignment horizontal="center" vertical="center"/>
    </xf>
    <xf numFmtId="0" fontId="151" fillId="59" borderId="7" xfId="2149" applyFont="1" applyFill="1" applyBorder="1" applyAlignment="1">
      <alignment vertical="center" wrapText="1"/>
    </xf>
    <xf numFmtId="0" fontId="148" fillId="59" borderId="7" xfId="2149" applyFont="1" applyFill="1" applyBorder="1" applyAlignment="1">
      <alignment horizontal="center" vertical="center"/>
    </xf>
    <xf numFmtId="0" fontId="148" fillId="0" borderId="7" xfId="2149" applyFont="1" applyBorder="1" applyAlignment="1">
      <alignment vertical="center" wrapText="1"/>
    </xf>
    <xf numFmtId="2" fontId="5" fillId="0" borderId="0" xfId="0" applyNumberFormat="1" applyFont="1" applyAlignment="1">
      <alignment vertical="center"/>
    </xf>
    <xf numFmtId="1" fontId="151" fillId="0" borderId="0" xfId="2126" applyNumberFormat="1" applyFont="1" applyAlignment="1">
      <alignment horizontal="center" vertical="center"/>
    </xf>
    <xf numFmtId="1" fontId="148" fillId="0" borderId="0" xfId="2126" applyNumberFormat="1" applyFont="1" applyAlignment="1">
      <alignment horizontal="center" vertical="center"/>
    </xf>
    <xf numFmtId="1" fontId="151" fillId="0" borderId="0" xfId="2126" applyNumberFormat="1" applyFont="1" applyAlignment="1">
      <alignment vertical="center"/>
    </xf>
    <xf numFmtId="169" fontId="148" fillId="0" borderId="0" xfId="2126" applyNumberFormat="1" applyFont="1" applyAlignment="1">
      <alignment vertical="center"/>
    </xf>
    <xf numFmtId="2" fontId="148" fillId="0" borderId="0" xfId="2126" applyNumberFormat="1" applyFont="1" applyAlignment="1">
      <alignment vertical="center"/>
    </xf>
    <xf numFmtId="169" fontId="151" fillId="0" borderId="0" xfId="2126" applyNumberFormat="1" applyFont="1" applyAlignment="1">
      <alignment vertical="center"/>
    </xf>
    <xf numFmtId="0" fontId="148" fillId="0" borderId="0" xfId="0" applyFont="1"/>
    <xf numFmtId="166" fontId="148" fillId="0" borderId="7" xfId="1572" applyNumberFormat="1" applyFont="1" applyBorder="1" applyAlignment="1">
      <alignment horizontal="center" vertical="center"/>
    </xf>
    <xf numFmtId="0" fontId="148" fillId="0" borderId="7" xfId="0" applyFont="1" applyBorder="1"/>
    <xf numFmtId="166" fontId="148" fillId="0" borderId="7" xfId="0" applyNumberFormat="1" applyFont="1" applyBorder="1" applyAlignment="1">
      <alignment horizontal="center" vertical="top" wrapText="1"/>
    </xf>
    <xf numFmtId="0" fontId="149" fillId="0" borderId="7" xfId="0" applyFont="1" applyBorder="1"/>
    <xf numFmtId="0" fontId="150" fillId="0" borderId="7" xfId="0" applyFont="1" applyBorder="1"/>
    <xf numFmtId="166" fontId="150" fillId="0" borderId="7" xfId="0" applyNumberFormat="1" applyFont="1" applyBorder="1" applyAlignment="1">
      <alignment horizontal="center" vertical="top" wrapText="1"/>
    </xf>
    <xf numFmtId="166" fontId="151" fillId="0" borderId="7" xfId="0" applyNumberFormat="1" applyFont="1" applyBorder="1" applyAlignment="1">
      <alignment horizontal="center" vertical="top" wrapText="1"/>
    </xf>
    <xf numFmtId="166" fontId="148" fillId="0" borderId="7" xfId="991" applyNumberFormat="1" applyFont="1" applyBorder="1" applyAlignment="1">
      <alignment horizontal="center" vertical="center"/>
    </xf>
    <xf numFmtId="4" fontId="148" fillId="0" borderId="7" xfId="2144" applyNumberFormat="1" applyFont="1" applyBorder="1" applyAlignment="1">
      <alignment horizontal="center" vertical="center"/>
    </xf>
    <xf numFmtId="166" fontId="150" fillId="0" borderId="7" xfId="0" applyNumberFormat="1" applyFont="1" applyBorder="1" applyAlignment="1">
      <alignment horizontal="center" vertical="center"/>
    </xf>
    <xf numFmtId="166" fontId="148" fillId="0" borderId="7" xfId="1021" applyNumberFormat="1" applyFont="1" applyFill="1" applyBorder="1" applyAlignment="1">
      <alignment horizontal="center" vertical="center"/>
    </xf>
    <xf numFmtId="0" fontId="149" fillId="0" borderId="7" xfId="0" quotePrefix="1" applyFont="1" applyBorder="1" applyAlignment="1">
      <alignment vertical="center"/>
    </xf>
    <xf numFmtId="0" fontId="149" fillId="0" borderId="0" xfId="0" applyFont="1"/>
    <xf numFmtId="166" fontId="149" fillId="0" borderId="7" xfId="1021" applyNumberFormat="1" applyFont="1" applyFill="1" applyBorder="1" applyAlignment="1">
      <alignment horizontal="center" vertical="center"/>
    </xf>
    <xf numFmtId="166" fontId="149" fillId="0" borderId="7" xfId="0" applyNumberFormat="1" applyFont="1" applyBorder="1" applyAlignment="1">
      <alignment horizontal="center" vertical="center"/>
    </xf>
    <xf numFmtId="0" fontId="150" fillId="0" borderId="7" xfId="0" applyFont="1" applyBorder="1" applyAlignment="1">
      <alignment horizontal="left" vertical="center"/>
    </xf>
    <xf numFmtId="0" fontId="150" fillId="0" borderId="7" xfId="0" quotePrefix="1" applyFont="1" applyBorder="1" applyAlignment="1">
      <alignment vertical="center"/>
    </xf>
    <xf numFmtId="3" fontId="150" fillId="0" borderId="7" xfId="2143" applyNumberFormat="1" applyFont="1" applyBorder="1" applyAlignment="1">
      <alignment horizontal="center" vertical="center"/>
    </xf>
    <xf numFmtId="166" fontId="150" fillId="0" borderId="7" xfId="1572" applyNumberFormat="1" applyFont="1" applyBorder="1" applyAlignment="1">
      <alignment horizontal="center" vertical="center"/>
    </xf>
    <xf numFmtId="0" fontId="150" fillId="0" borderId="0" xfId="0" applyFont="1"/>
    <xf numFmtId="3" fontId="148" fillId="0" borderId="7" xfId="1597" applyNumberFormat="1" applyFont="1" applyBorder="1" applyAlignment="1">
      <alignment horizontal="center" vertical="center" wrapText="1"/>
    </xf>
    <xf numFmtId="168" fontId="148" fillId="0" borderId="7" xfId="2135" applyNumberFormat="1" applyFont="1" applyFill="1" applyBorder="1" applyAlignment="1">
      <alignment horizontal="center" vertical="center" wrapText="1"/>
    </xf>
    <xf numFmtId="291" fontId="148" fillId="0" borderId="7" xfId="2135" applyNumberFormat="1" applyFont="1" applyFill="1" applyBorder="1" applyAlignment="1">
      <alignment horizontal="center" vertical="center" wrapText="1"/>
    </xf>
    <xf numFmtId="166" fontId="149" fillId="0" borderId="7" xfId="0" applyNumberFormat="1" applyFont="1" applyBorder="1" applyAlignment="1">
      <alignment horizontal="center" vertical="top" wrapText="1"/>
    </xf>
    <xf numFmtId="166" fontId="149" fillId="0" borderId="7" xfId="1572" applyNumberFormat="1" applyFont="1" applyBorder="1" applyAlignment="1">
      <alignment horizontal="center" vertical="center"/>
    </xf>
    <xf numFmtId="43" fontId="151" fillId="0" borderId="7" xfId="2135" applyFont="1" applyFill="1" applyBorder="1" applyAlignment="1">
      <alignment horizontal="center" vertical="center" wrapText="1"/>
    </xf>
    <xf numFmtId="166" fontId="151" fillId="0" borderId="7" xfId="1572" applyNumberFormat="1" applyFont="1" applyBorder="1" applyAlignment="1">
      <alignment horizontal="center" vertical="center"/>
    </xf>
    <xf numFmtId="166" fontId="151" fillId="0" borderId="7" xfId="0" applyNumberFormat="1" applyFont="1" applyBorder="1" applyAlignment="1">
      <alignment horizontal="center" vertical="center"/>
    </xf>
    <xf numFmtId="291" fontId="151" fillId="0" borderId="7" xfId="2135" applyNumberFormat="1" applyFont="1" applyFill="1" applyBorder="1" applyAlignment="1">
      <alignment horizontal="center" vertical="center"/>
    </xf>
    <xf numFmtId="166" fontId="148" fillId="0" borderId="7" xfId="0" applyNumberFormat="1" applyFont="1" applyBorder="1" applyAlignment="1">
      <alignment horizontal="center" vertical="center" wrapText="1"/>
    </xf>
    <xf numFmtId="167" fontId="148" fillId="0" borderId="7" xfId="2135" applyNumberFormat="1" applyFont="1" applyFill="1" applyBorder="1" applyAlignment="1">
      <alignment horizontal="center" vertical="center"/>
    </xf>
    <xf numFmtId="0" fontId="148" fillId="0" borderId="7" xfId="0" applyFont="1" applyBorder="1" applyAlignment="1">
      <alignment horizontal="left" vertical="center"/>
    </xf>
    <xf numFmtId="3" fontId="148" fillId="0" borderId="7" xfId="0" quotePrefix="1" applyNumberFormat="1" applyFont="1" applyBorder="1" applyAlignment="1">
      <alignment horizontal="center" vertical="center" wrapText="1"/>
    </xf>
    <xf numFmtId="3" fontId="148" fillId="0" borderId="7" xfId="1572" applyNumberFormat="1" applyFont="1" applyBorder="1" applyAlignment="1">
      <alignment horizontal="center" vertical="center"/>
    </xf>
    <xf numFmtId="3" fontId="148" fillId="0" borderId="7" xfId="0" quotePrefix="1" applyNumberFormat="1" applyFont="1" applyBorder="1" applyAlignment="1">
      <alignment horizontal="center" vertical="center"/>
    </xf>
    <xf numFmtId="166" fontId="148" fillId="0" borderId="7" xfId="0" quotePrefix="1" applyNumberFormat="1" applyFont="1" applyBorder="1" applyAlignment="1">
      <alignment horizontal="center" vertical="center" wrapText="1"/>
    </xf>
    <xf numFmtId="167" fontId="148" fillId="0" borderId="7" xfId="2135" quotePrefix="1" applyNumberFormat="1" applyFont="1" applyFill="1" applyBorder="1" applyAlignment="1">
      <alignment horizontal="center" vertical="center"/>
    </xf>
    <xf numFmtId="4" fontId="148" fillId="0" borderId="7" xfId="0" quotePrefix="1" applyNumberFormat="1" applyFont="1" applyBorder="1" applyAlignment="1">
      <alignment horizontal="center" vertical="center"/>
    </xf>
    <xf numFmtId="4" fontId="148" fillId="0" borderId="7" xfId="0" applyNumberFormat="1" applyFont="1" applyBorder="1" applyAlignment="1">
      <alignment horizontal="center" vertical="center"/>
    </xf>
    <xf numFmtId="3" fontId="148" fillId="0" borderId="7" xfId="0" applyNumberFormat="1" applyFont="1" applyBorder="1" applyAlignment="1">
      <alignment horizontal="center" vertical="center" wrapText="1"/>
    </xf>
    <xf numFmtId="3" fontId="149" fillId="0" borderId="7" xfId="0" applyNumberFormat="1" applyFont="1" applyBorder="1" applyAlignment="1">
      <alignment horizontal="center" vertical="center"/>
    </xf>
    <xf numFmtId="3" fontId="149" fillId="0" borderId="7" xfId="1572" applyNumberFormat="1" applyFont="1" applyBorder="1" applyAlignment="1">
      <alignment horizontal="center" vertical="center"/>
    </xf>
    <xf numFmtId="166" fontId="149" fillId="0" borderId="7" xfId="0" applyNumberFormat="1" applyFont="1" applyBorder="1" applyAlignment="1">
      <alignment horizontal="center" vertical="center" wrapText="1"/>
    </xf>
    <xf numFmtId="3" fontId="149" fillId="0" borderId="7" xfId="0" applyNumberFormat="1" applyFont="1" applyBorder="1" applyAlignment="1">
      <alignment horizontal="center" vertical="center" wrapText="1"/>
    </xf>
    <xf numFmtId="0" fontId="151" fillId="0" borderId="0" xfId="0" applyFont="1"/>
    <xf numFmtId="3" fontId="148" fillId="0" borderId="7" xfId="1570" applyNumberFormat="1" applyFont="1" applyBorder="1" applyAlignment="1">
      <alignment horizontal="center" vertical="center"/>
    </xf>
    <xf numFmtId="0" fontId="148" fillId="0" borderId="7" xfId="0" quotePrefix="1" applyFont="1" applyBorder="1" applyAlignment="1">
      <alignment horizontal="left" vertical="center" wrapText="1"/>
    </xf>
    <xf numFmtId="167" fontId="148" fillId="0" borderId="7" xfId="0" applyNumberFormat="1" applyFont="1" applyBorder="1" applyAlignment="1">
      <alignment horizontal="center" vertical="center" wrapText="1"/>
    </xf>
    <xf numFmtId="291" fontId="148" fillId="0" borderId="7" xfId="2135" applyNumberFormat="1" applyFont="1" applyFill="1" applyBorder="1"/>
    <xf numFmtId="1" fontId="148" fillId="0" borderId="7" xfId="0" applyNumberFormat="1" applyFont="1" applyBorder="1" applyAlignment="1">
      <alignment horizontal="center"/>
    </xf>
    <xf numFmtId="167" fontId="150" fillId="0" borderId="7" xfId="981" applyNumberFormat="1" applyFont="1" applyFill="1" applyBorder="1" applyAlignment="1">
      <alignment horizontal="center" vertical="center" wrapText="1"/>
    </xf>
    <xf numFmtId="167" fontId="150" fillId="0" borderId="7" xfId="1572" applyNumberFormat="1" applyFont="1" applyBorder="1" applyAlignment="1">
      <alignment horizontal="center" vertical="center"/>
    </xf>
    <xf numFmtId="167" fontId="150" fillId="0" borderId="7" xfId="0" applyNumberFormat="1" applyFont="1" applyBorder="1" applyAlignment="1">
      <alignment horizontal="center" vertical="center"/>
    </xf>
    <xf numFmtId="167" fontId="150" fillId="0" borderId="7" xfId="981" applyNumberFormat="1" applyFont="1" applyFill="1" applyBorder="1" applyAlignment="1">
      <alignment horizontal="center" vertical="center"/>
    </xf>
    <xf numFmtId="167" fontId="150" fillId="0" borderId="7" xfId="0" quotePrefix="1" applyNumberFormat="1" applyFont="1" applyBorder="1" applyAlignment="1">
      <alignment horizontal="center" vertical="center"/>
    </xf>
    <xf numFmtId="166" fontId="148" fillId="0" borderId="7" xfId="1572" quotePrefix="1" applyNumberFormat="1" applyFont="1" applyBorder="1" applyAlignment="1">
      <alignment horizontal="center" vertical="center"/>
    </xf>
    <xf numFmtId="166" fontId="148" fillId="0" borderId="7" xfId="1572" quotePrefix="1" applyNumberFormat="1" applyFont="1" applyBorder="1" applyAlignment="1">
      <alignment horizontal="center" vertical="center" wrapText="1"/>
    </xf>
    <xf numFmtId="1" fontId="148" fillId="0" borderId="7" xfId="0" applyNumberFormat="1" applyFont="1" applyBorder="1" applyAlignment="1">
      <alignment horizontal="center" vertical="center"/>
    </xf>
    <xf numFmtId="1" fontId="148" fillId="0" borderId="7" xfId="1572" applyNumberFormat="1" applyFont="1" applyBorder="1" applyAlignment="1">
      <alignment horizontal="center" vertical="center"/>
    </xf>
    <xf numFmtId="3" fontId="148" fillId="0" borderId="7" xfId="2137" applyNumberFormat="1" applyFont="1" applyBorder="1" applyAlignment="1">
      <alignment horizontal="center" vertical="center"/>
    </xf>
    <xf numFmtId="3" fontId="151" fillId="0" borderId="7" xfId="2137" applyNumberFormat="1" applyFont="1" applyBorder="1" applyAlignment="1">
      <alignment horizontal="center" vertical="center"/>
    </xf>
    <xf numFmtId="3" fontId="148" fillId="0" borderId="7" xfId="2137" quotePrefix="1" applyNumberFormat="1" applyFont="1" applyFill="1" applyBorder="1" applyAlignment="1">
      <alignment horizontal="center" vertical="center"/>
    </xf>
    <xf numFmtId="3" fontId="148" fillId="0" borderId="7" xfId="2137" applyNumberFormat="1" applyFont="1" applyFill="1" applyBorder="1" applyAlignment="1">
      <alignment horizontal="center" vertical="center"/>
    </xf>
    <xf numFmtId="3" fontId="153" fillId="0" borderId="7" xfId="0" applyNumberFormat="1" applyFont="1" applyBorder="1" applyAlignment="1">
      <alignment horizontal="center" vertical="center"/>
    </xf>
    <xf numFmtId="1" fontId="151" fillId="0" borderId="7" xfId="0" applyNumberFormat="1" applyFont="1" applyBorder="1" applyAlignment="1">
      <alignment horizontal="center" vertical="center" wrapText="1"/>
    </xf>
    <xf numFmtId="3" fontId="148" fillId="0" borderId="7" xfId="2137" quotePrefix="1" applyNumberFormat="1" applyFont="1" applyBorder="1" applyAlignment="1">
      <alignment horizontal="center" vertical="center"/>
    </xf>
    <xf numFmtId="167" fontId="148" fillId="0" borderId="7" xfId="0" quotePrefix="1" applyNumberFormat="1" applyFont="1" applyBorder="1" applyAlignment="1">
      <alignment horizontal="center" vertical="center" wrapText="1"/>
    </xf>
    <xf numFmtId="166" fontId="148" fillId="0" borderId="7" xfId="2137" applyNumberFormat="1" applyFont="1" applyFill="1" applyBorder="1" applyAlignment="1">
      <alignment horizontal="center" vertical="center" wrapText="1"/>
    </xf>
    <xf numFmtId="3" fontId="148" fillId="0" borderId="7" xfId="2137" applyNumberFormat="1" applyFont="1" applyBorder="1" applyAlignment="1">
      <alignment horizontal="center" vertical="center" wrapText="1"/>
    </xf>
    <xf numFmtId="1" fontId="148" fillId="0" borderId="7" xfId="0" applyNumberFormat="1" applyFont="1" applyBorder="1" applyAlignment="1">
      <alignment horizontal="center" vertical="center" wrapText="1"/>
    </xf>
    <xf numFmtId="167" fontId="149" fillId="0" borderId="7" xfId="0" applyNumberFormat="1" applyFont="1" applyBorder="1" applyAlignment="1">
      <alignment horizontal="center" vertical="center" wrapText="1"/>
    </xf>
    <xf numFmtId="1" fontId="148" fillId="0" borderId="7" xfId="0" quotePrefix="1" applyNumberFormat="1" applyFont="1" applyBorder="1" applyAlignment="1">
      <alignment horizontal="center" vertical="center" wrapText="1"/>
    </xf>
    <xf numFmtId="0" fontId="148" fillId="0" borderId="7" xfId="0" applyFont="1" applyBorder="1" applyAlignment="1">
      <alignment horizontal="justify" vertical="center" wrapText="1"/>
    </xf>
    <xf numFmtId="2" fontId="148" fillId="0" borderId="7" xfId="0" applyNumberFormat="1" applyFont="1" applyBorder="1" applyAlignment="1">
      <alignment horizontal="center" vertical="center"/>
    </xf>
    <xf numFmtId="167" fontId="151" fillId="0" borderId="7" xfId="0" applyNumberFormat="1" applyFont="1" applyBorder="1" applyAlignment="1">
      <alignment horizontal="center" vertical="center" wrapText="1"/>
    </xf>
    <xf numFmtId="1" fontId="151" fillId="0" borderId="7" xfId="0" quotePrefix="1" applyNumberFormat="1" applyFont="1" applyBorder="1" applyAlignment="1">
      <alignment horizontal="center" vertical="center" wrapText="1"/>
    </xf>
    <xf numFmtId="167" fontId="151" fillId="0" borderId="7" xfId="0" quotePrefix="1" applyNumberFormat="1" applyFont="1" applyBorder="1" applyAlignment="1">
      <alignment horizontal="center" vertical="center" wrapText="1"/>
    </xf>
    <xf numFmtId="166" fontId="151" fillId="0" borderId="7" xfId="0" applyNumberFormat="1" applyFont="1" applyBorder="1" applyAlignment="1">
      <alignment horizontal="center" vertical="center" wrapText="1"/>
    </xf>
    <xf numFmtId="0" fontId="148" fillId="0" borderId="7" xfId="2126" applyFont="1" applyBorder="1" applyAlignment="1">
      <alignment horizontal="justify" vertical="center" wrapText="1"/>
    </xf>
    <xf numFmtId="167" fontId="148" fillId="0" borderId="7" xfId="2126" applyNumberFormat="1" applyFont="1" applyBorder="1" applyAlignment="1">
      <alignment horizontal="center" vertical="center" wrapText="1"/>
    </xf>
    <xf numFmtId="167" fontId="148" fillId="0" borderId="7" xfId="2126" quotePrefix="1" applyNumberFormat="1" applyFont="1" applyBorder="1" applyAlignment="1">
      <alignment horizontal="center" vertical="center" wrapText="1"/>
    </xf>
    <xf numFmtId="0" fontId="148" fillId="57" borderId="7" xfId="2126" applyFont="1" applyFill="1" applyBorder="1" applyAlignment="1">
      <alignment horizontal="center" vertical="center" wrapText="1"/>
    </xf>
    <xf numFmtId="166" fontId="148" fillId="57" borderId="7" xfId="0" applyNumberFormat="1" applyFont="1" applyFill="1" applyBorder="1" applyAlignment="1">
      <alignment horizontal="center" vertical="center"/>
    </xf>
    <xf numFmtId="167" fontId="148" fillId="57" borderId="7" xfId="0" applyNumberFormat="1" applyFont="1" applyFill="1" applyBorder="1" applyAlignment="1">
      <alignment horizontal="center" vertical="center"/>
    </xf>
    <xf numFmtId="166" fontId="148" fillId="57" borderId="7" xfId="2126" applyNumberFormat="1" applyFont="1" applyFill="1" applyBorder="1" applyAlignment="1">
      <alignment horizontal="center" vertical="center"/>
    </xf>
    <xf numFmtId="167" fontId="148" fillId="57" borderId="7" xfId="2126" applyNumberFormat="1" applyFont="1" applyFill="1" applyBorder="1" applyAlignment="1">
      <alignment horizontal="center" vertical="center"/>
    </xf>
    <xf numFmtId="0" fontId="149" fillId="0" borderId="7" xfId="2126" applyFont="1" applyBorder="1" applyAlignment="1">
      <alignment horizontal="justify" vertical="center" wrapText="1"/>
    </xf>
    <xf numFmtId="167" fontId="148" fillId="0" borderId="7" xfId="2126" applyNumberFormat="1" applyFont="1" applyBorder="1" applyAlignment="1">
      <alignment horizontal="justify" vertical="center" wrapText="1"/>
    </xf>
    <xf numFmtId="2" fontId="148" fillId="0" borderId="7" xfId="0" quotePrefix="1" applyNumberFormat="1" applyFont="1" applyBorder="1" applyAlignment="1">
      <alignment horizontal="center" vertical="center" wrapText="1"/>
    </xf>
    <xf numFmtId="167" fontId="149" fillId="0" borderId="7" xfId="2126" applyNumberFormat="1" applyFont="1" applyBorder="1" applyAlignment="1">
      <alignment horizontal="justify" vertical="center" wrapText="1"/>
    </xf>
    <xf numFmtId="166" fontId="148" fillId="0" borderId="6" xfId="0" applyNumberFormat="1" applyFont="1" applyBorder="1" applyAlignment="1">
      <alignment horizontal="center" vertical="center"/>
    </xf>
    <xf numFmtId="166" fontId="148" fillId="0" borderId="6" xfId="2126" applyNumberFormat="1" applyFont="1" applyBorder="1" applyAlignment="1">
      <alignment horizontal="center" vertical="center"/>
    </xf>
    <xf numFmtId="167" fontId="148" fillId="0" borderId="7" xfId="2126" applyNumberFormat="1" applyFont="1" applyBorder="1" applyAlignment="1">
      <alignment horizontal="justify" vertical="center"/>
    </xf>
    <xf numFmtId="167" fontId="148" fillId="0" borderId="7" xfId="2126" applyNumberFormat="1" applyFont="1" applyBorder="1" applyAlignment="1">
      <alignment vertical="center"/>
    </xf>
    <xf numFmtId="1" fontId="148" fillId="0" borderId="6" xfId="0" applyNumberFormat="1" applyFont="1" applyBorder="1" applyAlignment="1">
      <alignment horizontal="center" vertical="center" wrapText="1"/>
    </xf>
    <xf numFmtId="167" fontId="149" fillId="0" borderId="7" xfId="2126" applyNumberFormat="1" applyFont="1" applyBorder="1" applyAlignment="1">
      <alignment vertical="center"/>
    </xf>
    <xf numFmtId="167" fontId="148" fillId="0" borderId="7" xfId="2126" applyNumberFormat="1" applyFont="1" applyBorder="1" applyAlignment="1">
      <alignment horizontal="left" vertical="center" wrapText="1"/>
    </xf>
    <xf numFmtId="167" fontId="148" fillId="0" borderId="7" xfId="2126" applyNumberFormat="1" applyFont="1" applyBorder="1" applyAlignment="1">
      <alignment horizontal="left" vertical="center"/>
    </xf>
    <xf numFmtId="290" fontId="148" fillId="0" borderId="7" xfId="2126" applyNumberFormat="1" applyFont="1" applyBorder="1" applyAlignment="1">
      <alignment horizontal="center" vertical="center"/>
    </xf>
    <xf numFmtId="166" fontId="148" fillId="0" borderId="7" xfId="2126" applyNumberFormat="1" applyFont="1" applyBorder="1" applyAlignment="1">
      <alignment horizontal="center" vertical="center" wrapText="1"/>
    </xf>
    <xf numFmtId="3" fontId="148" fillId="0" borderId="6" xfId="0" applyNumberFormat="1" applyFont="1" applyBorder="1" applyAlignment="1">
      <alignment horizontal="center" vertical="center"/>
    </xf>
    <xf numFmtId="292" fontId="148" fillId="0" borderId="7" xfId="0" quotePrefix="1" applyNumberFormat="1" applyFont="1" applyBorder="1" applyAlignment="1">
      <alignment horizontal="center" vertical="center" wrapText="1"/>
    </xf>
    <xf numFmtId="292" fontId="148" fillId="0" borderId="7" xfId="0" applyNumberFormat="1" applyFont="1" applyBorder="1" applyAlignment="1">
      <alignment horizontal="center" vertical="center"/>
    </xf>
    <xf numFmtId="167" fontId="148" fillId="0" borderId="0" xfId="2126" applyNumberFormat="1" applyFont="1" applyAlignment="1">
      <alignment horizontal="center" vertical="center"/>
    </xf>
    <xf numFmtId="37" fontId="148" fillId="0" borderId="7" xfId="0" quotePrefix="1" applyNumberFormat="1" applyFont="1" applyBorder="1" applyAlignment="1">
      <alignment horizontal="center" vertical="center" wrapText="1"/>
    </xf>
    <xf numFmtId="37" fontId="148" fillId="0" borderId="7" xfId="0" applyNumberFormat="1" applyFont="1" applyBorder="1" applyAlignment="1">
      <alignment horizontal="center" vertical="center" wrapText="1"/>
    </xf>
    <xf numFmtId="167" fontId="149" fillId="0" borderId="7" xfId="0" applyNumberFormat="1" applyFont="1" applyBorder="1" applyAlignment="1">
      <alignment horizontal="center" vertical="center"/>
    </xf>
    <xf numFmtId="167" fontId="149" fillId="0" borderId="7" xfId="2126" applyNumberFormat="1" applyFont="1" applyBorder="1" applyAlignment="1">
      <alignment horizontal="center" vertical="center"/>
    </xf>
    <xf numFmtId="166" fontId="149" fillId="0" borderId="7" xfId="0" quotePrefix="1" applyNumberFormat="1" applyFont="1" applyBorder="1" applyAlignment="1">
      <alignment horizontal="center" vertical="center" wrapText="1"/>
    </xf>
    <xf numFmtId="9" fontId="148" fillId="0" borderId="7" xfId="2126" applyNumberFormat="1" applyFont="1" applyBorder="1" applyAlignment="1">
      <alignment horizontal="center" vertical="center" wrapText="1"/>
    </xf>
    <xf numFmtId="4" fontId="148" fillId="0" borderId="7" xfId="0" applyNumberFormat="1" applyFont="1" applyBorder="1" applyAlignment="1">
      <alignment horizontal="center" vertical="center" wrapText="1"/>
    </xf>
    <xf numFmtId="4" fontId="148" fillId="0" borderId="7" xfId="0" quotePrefix="1" applyNumberFormat="1" applyFont="1" applyBorder="1" applyAlignment="1">
      <alignment horizontal="center" vertical="center" wrapText="1"/>
    </xf>
    <xf numFmtId="3" fontId="148" fillId="0" borderId="7" xfId="2132" applyNumberFormat="1" applyFont="1" applyBorder="1" applyAlignment="1">
      <alignment horizontal="center" vertical="center"/>
    </xf>
    <xf numFmtId="166" fontId="148" fillId="0" borderId="7" xfId="2132" applyNumberFormat="1" applyFont="1" applyBorder="1" applyAlignment="1">
      <alignment horizontal="center" vertical="center"/>
    </xf>
    <xf numFmtId="0" fontId="151" fillId="62" borderId="7" xfId="2126" applyFont="1" applyFill="1" applyBorder="1" applyAlignment="1">
      <alignment horizontal="left" vertical="center" wrapText="1"/>
    </xf>
    <xf numFmtId="0" fontId="151" fillId="62" borderId="7" xfId="2126" applyFont="1" applyFill="1" applyBorder="1" applyAlignment="1">
      <alignment horizontal="center" vertical="center" wrapText="1"/>
    </xf>
    <xf numFmtId="166" fontId="151" fillId="62" borderId="7" xfId="0" applyNumberFormat="1" applyFont="1" applyFill="1" applyBorder="1" applyAlignment="1">
      <alignment horizontal="center" vertical="center" wrapText="1"/>
    </xf>
    <xf numFmtId="166" fontId="148" fillId="62" borderId="7" xfId="0" applyNumberFormat="1" applyFont="1" applyFill="1" applyBorder="1" applyAlignment="1">
      <alignment vertical="center"/>
    </xf>
    <xf numFmtId="166" fontId="151" fillId="62" borderId="7" xfId="2126" applyNumberFormat="1" applyFont="1" applyFill="1" applyBorder="1" applyAlignment="1">
      <alignment horizontal="center" vertical="center" wrapText="1"/>
    </xf>
    <xf numFmtId="166" fontId="148" fillId="62" borderId="7" xfId="2126" applyNumberFormat="1" applyFont="1" applyFill="1" applyBorder="1" applyAlignment="1">
      <alignment vertical="center"/>
    </xf>
    <xf numFmtId="166" fontId="148" fillId="62" borderId="7" xfId="2126" applyNumberFormat="1" applyFont="1" applyFill="1" applyBorder="1" applyAlignment="1">
      <alignment horizontal="center" vertical="center"/>
    </xf>
    <xf numFmtId="0" fontId="151" fillId="62" borderId="7" xfId="2126" applyFont="1" applyFill="1" applyBorder="1" applyAlignment="1">
      <alignment vertical="center"/>
    </xf>
    <xf numFmtId="0" fontId="148" fillId="62" borderId="7" xfId="2126" applyFont="1" applyFill="1" applyBorder="1" applyAlignment="1">
      <alignment horizontal="center" vertical="center"/>
    </xf>
    <xf numFmtId="166" fontId="148" fillId="62" borderId="7" xfId="0" applyNumberFormat="1" applyFont="1" applyFill="1" applyBorder="1" applyAlignment="1">
      <alignment horizontal="center" vertical="center"/>
    </xf>
    <xf numFmtId="166" fontId="148" fillId="0" borderId="6" xfId="0" applyNumberFormat="1" applyFont="1" applyBorder="1" applyAlignment="1">
      <alignment horizontal="center" vertical="center" wrapText="1"/>
    </xf>
    <xf numFmtId="289" fontId="148" fillId="0" borderId="7" xfId="0" applyNumberFormat="1" applyFont="1" applyBorder="1" applyAlignment="1">
      <alignment vertical="center" wrapText="1"/>
    </xf>
    <xf numFmtId="3" fontId="148" fillId="0" borderId="6" xfId="0" applyNumberFormat="1" applyFont="1" applyBorder="1" applyAlignment="1">
      <alignment horizontal="center" vertical="center" wrapText="1"/>
    </xf>
    <xf numFmtId="3" fontId="149" fillId="0" borderId="6" xfId="0" applyNumberFormat="1" applyFont="1" applyBorder="1" applyAlignment="1">
      <alignment horizontal="center" vertical="center" wrapText="1"/>
    </xf>
    <xf numFmtId="167" fontId="149" fillId="0" borderId="7" xfId="2126" applyNumberFormat="1" applyFont="1" applyBorder="1" applyAlignment="1">
      <alignment vertical="center" wrapText="1"/>
    </xf>
    <xf numFmtId="167" fontId="148" fillId="0" borderId="6" xfId="0" applyNumberFormat="1" applyFont="1" applyBorder="1" applyAlignment="1">
      <alignment horizontal="center" vertical="center"/>
    </xf>
    <xf numFmtId="167" fontId="148" fillId="57" borderId="7" xfId="0" applyNumberFormat="1" applyFont="1" applyFill="1" applyBorder="1" applyAlignment="1">
      <alignment horizontal="center" vertical="center" wrapText="1"/>
    </xf>
    <xf numFmtId="167" fontId="148" fillId="57" borderId="7" xfId="0" quotePrefix="1" applyNumberFormat="1" applyFont="1" applyFill="1" applyBorder="1" applyAlignment="1">
      <alignment horizontal="center" vertical="center" wrapText="1"/>
    </xf>
    <xf numFmtId="167" fontId="149" fillId="0" borderId="7" xfId="2126" applyNumberFormat="1" applyFont="1" applyBorder="1" applyAlignment="1">
      <alignment horizontal="left" vertical="center"/>
    </xf>
    <xf numFmtId="166" fontId="148" fillId="57" borderId="7" xfId="0" applyNumberFormat="1" applyFont="1" applyFill="1" applyBorder="1" applyAlignment="1">
      <alignment horizontal="center" vertical="center" wrapText="1"/>
    </xf>
    <xf numFmtId="0" fontId="149" fillId="0" borderId="7" xfId="2126" applyFont="1" applyBorder="1" applyAlignment="1">
      <alignment vertical="center" wrapText="1"/>
    </xf>
    <xf numFmtId="167" fontId="149" fillId="0" borderId="7" xfId="2126" applyNumberFormat="1" applyFont="1" applyBorder="1" applyAlignment="1">
      <alignment horizontal="left" vertical="center" wrapText="1"/>
    </xf>
    <xf numFmtId="166" fontId="149" fillId="0" borderId="6" xfId="0" applyNumberFormat="1" applyFont="1" applyBorder="1" applyAlignment="1">
      <alignment horizontal="center" vertical="center"/>
    </xf>
    <xf numFmtId="167" fontId="149" fillId="0" borderId="7" xfId="0" quotePrefix="1" applyNumberFormat="1" applyFont="1" applyBorder="1" applyAlignment="1">
      <alignment horizontal="center" vertical="center" wrapText="1"/>
    </xf>
    <xf numFmtId="4" fontId="148" fillId="0" borderId="6" xfId="0" applyNumberFormat="1" applyFont="1" applyBorder="1" applyAlignment="1">
      <alignment horizontal="center" vertical="center"/>
    </xf>
    <xf numFmtId="1" fontId="148" fillId="0" borderId="7" xfId="0" quotePrefix="1" applyNumberFormat="1" applyFont="1" applyBorder="1" applyAlignment="1">
      <alignment horizontal="center" vertical="center"/>
    </xf>
    <xf numFmtId="167" fontId="150" fillId="0" borderId="7" xfId="2126" applyNumberFormat="1" applyFont="1" applyBorder="1" applyAlignment="1">
      <alignment horizontal="justify" vertical="center" wrapText="1"/>
    </xf>
    <xf numFmtId="1" fontId="150" fillId="0" borderId="7" xfId="0" quotePrefix="1" applyNumberFormat="1" applyFont="1" applyBorder="1" applyAlignment="1">
      <alignment horizontal="center" vertical="center"/>
    </xf>
    <xf numFmtId="3" fontId="150" fillId="0" borderId="7" xfId="0" applyNumberFormat="1" applyFont="1" applyBorder="1" applyAlignment="1">
      <alignment horizontal="center" vertical="center"/>
    </xf>
    <xf numFmtId="166" fontId="150" fillId="0" borderId="7" xfId="0" applyNumberFormat="1" applyFont="1" applyBorder="1" applyAlignment="1">
      <alignment vertical="center"/>
    </xf>
    <xf numFmtId="166" fontId="150" fillId="0" borderId="7" xfId="2126" applyNumberFormat="1" applyFont="1" applyBorder="1" applyAlignment="1">
      <alignment vertical="center"/>
    </xf>
    <xf numFmtId="167" fontId="150" fillId="0" borderId="7" xfId="2126" applyNumberFormat="1" applyFont="1" applyBorder="1" applyAlignment="1">
      <alignment horizontal="justify" vertical="center"/>
    </xf>
    <xf numFmtId="167" fontId="150" fillId="0" borderId="7" xfId="2126" applyNumberFormat="1" applyFont="1" applyBorder="1" applyAlignment="1">
      <alignment horizontal="center" vertical="center" wrapText="1"/>
    </xf>
    <xf numFmtId="167" fontId="148" fillId="44" borderId="7" xfId="1570" applyNumberFormat="1" applyFont="1" applyFill="1" applyBorder="1" applyAlignment="1">
      <alignment horizontal="center" vertical="center"/>
    </xf>
    <xf numFmtId="167" fontId="148" fillId="62" borderId="7" xfId="0" applyNumberFormat="1" applyFont="1" applyFill="1" applyBorder="1" applyAlignment="1">
      <alignment horizontal="center" vertical="center" wrapText="1"/>
    </xf>
    <xf numFmtId="167" fontId="148" fillId="62" borderId="7" xfId="2126" applyNumberFormat="1" applyFont="1" applyFill="1" applyBorder="1" applyAlignment="1">
      <alignment horizontal="center" vertical="center" wrapText="1"/>
    </xf>
    <xf numFmtId="166" fontId="148" fillId="62" borderId="7" xfId="2126" applyNumberFormat="1" applyFont="1" applyFill="1" applyBorder="1" applyAlignment="1">
      <alignment horizontal="center" vertical="center" wrapText="1"/>
    </xf>
    <xf numFmtId="1" fontId="148" fillId="0" borderId="7" xfId="2126" quotePrefix="1" applyNumberFormat="1" applyFont="1" applyBorder="1" applyAlignment="1">
      <alignment horizontal="center" vertical="center" wrapText="1"/>
    </xf>
    <xf numFmtId="0" fontId="148" fillId="0" borderId="7" xfId="2138" applyFont="1" applyBorder="1" applyAlignment="1">
      <alignment horizontal="left" vertical="center" wrapText="1"/>
    </xf>
    <xf numFmtId="0" fontId="149" fillId="0" borderId="7" xfId="2139" applyFont="1" applyBorder="1" applyAlignment="1">
      <alignment horizontal="left" vertical="center"/>
    </xf>
    <xf numFmtId="0" fontId="149" fillId="0" borderId="7" xfId="2139" applyFont="1" applyBorder="1" applyAlignment="1">
      <alignment horizontal="center" vertical="center"/>
    </xf>
    <xf numFmtId="3" fontId="149" fillId="0" borderId="7" xfId="2126" applyNumberFormat="1" applyFont="1" applyBorder="1" applyAlignment="1">
      <alignment horizontal="center" vertical="center" wrapText="1"/>
    </xf>
    <xf numFmtId="0" fontId="148" fillId="0" borderId="7" xfId="2139" applyFont="1" applyBorder="1" applyAlignment="1">
      <alignment horizontal="left" vertical="center" wrapText="1"/>
    </xf>
    <xf numFmtId="0" fontId="148" fillId="0" borderId="7" xfId="2139" applyFont="1" applyBorder="1" applyAlignment="1">
      <alignment horizontal="center" vertical="center"/>
    </xf>
    <xf numFmtId="0" fontId="151" fillId="62" borderId="7" xfId="0" applyFont="1" applyFill="1" applyBorder="1" applyAlignment="1">
      <alignment horizontal="left" vertical="center" wrapText="1"/>
    </xf>
    <xf numFmtId="3" fontId="148" fillId="57" borderId="7" xfId="2126" applyNumberFormat="1" applyFont="1" applyFill="1" applyBorder="1" applyAlignment="1">
      <alignment horizontal="center" vertical="center"/>
    </xf>
    <xf numFmtId="0" fontId="148" fillId="0" borderId="7" xfId="2126" applyFont="1" applyBorder="1" applyAlignment="1">
      <alignment horizontal="justify" vertical="center"/>
    </xf>
    <xf numFmtId="1" fontId="148" fillId="0" borderId="7" xfId="2126" applyNumberFormat="1" applyFont="1" applyBorder="1" applyAlignment="1">
      <alignment horizontal="center" vertical="center"/>
    </xf>
    <xf numFmtId="2" fontId="148" fillId="0" borderId="7" xfId="0" applyNumberFormat="1" applyFont="1" applyBorder="1" applyAlignment="1">
      <alignment horizontal="center" vertical="center" wrapText="1"/>
    </xf>
    <xf numFmtId="2" fontId="148" fillId="0" borderId="7" xfId="2126" applyNumberFormat="1" applyFont="1" applyBorder="1" applyAlignment="1">
      <alignment horizontal="center" vertical="center" wrapText="1"/>
    </xf>
    <xf numFmtId="0" fontId="151" fillId="62" borderId="7" xfId="2126" applyFont="1" applyFill="1" applyBorder="1" applyAlignment="1">
      <alignment horizontal="justify" vertical="center" wrapText="1"/>
    </xf>
    <xf numFmtId="0" fontId="148" fillId="62" borderId="7" xfId="0" applyFont="1" applyFill="1" applyBorder="1" applyAlignment="1">
      <alignment horizontal="left" vertical="center" wrapText="1"/>
    </xf>
    <xf numFmtId="0" fontId="148" fillId="62" borderId="7" xfId="2126" applyFont="1" applyFill="1" applyBorder="1" applyAlignment="1">
      <alignment horizontal="left" vertical="center" wrapText="1"/>
    </xf>
    <xf numFmtId="3" fontId="151" fillId="62" borderId="7" xfId="0" applyNumberFormat="1" applyFont="1" applyFill="1" applyBorder="1" applyAlignment="1">
      <alignment horizontal="center" vertical="center"/>
    </xf>
    <xf numFmtId="0" fontId="151" fillId="44" borderId="0" xfId="2126" applyFont="1" applyFill="1" applyAlignment="1">
      <alignment horizontal="center" vertical="center"/>
    </xf>
    <xf numFmtId="0" fontId="148" fillId="44" borderId="0" xfId="2126" applyFont="1" applyFill="1" applyAlignment="1">
      <alignment vertical="center"/>
    </xf>
    <xf numFmtId="0" fontId="151" fillId="0" borderId="0" xfId="2126" applyFont="1" applyAlignment="1">
      <alignment horizontal="left" vertical="center"/>
    </xf>
    <xf numFmtId="0" fontId="148" fillId="0" borderId="0" xfId="2149" applyFont="1" applyAlignment="1">
      <alignment vertical="center"/>
    </xf>
    <xf numFmtId="0" fontId="151" fillId="0" borderId="7" xfId="2119" applyFont="1" applyBorder="1" applyAlignment="1">
      <alignment horizontal="center" vertical="center"/>
    </xf>
    <xf numFmtId="0" fontId="148" fillId="0" borderId="7" xfId="2119" applyFont="1" applyBorder="1" applyAlignment="1">
      <alignment vertical="center"/>
    </xf>
    <xf numFmtId="0" fontId="150" fillId="0" borderId="7" xfId="2119" applyFont="1" applyBorder="1" applyAlignment="1">
      <alignment horizontal="center" vertical="center"/>
    </xf>
    <xf numFmtId="0" fontId="149" fillId="0" borderId="7" xfId="2119" applyFont="1" applyBorder="1" applyAlignment="1">
      <alignment vertical="center"/>
    </xf>
    <xf numFmtId="0" fontId="149" fillId="0" borderId="7" xfId="2119" applyFont="1" applyBorder="1" applyAlignment="1">
      <alignment horizontal="center" vertical="center"/>
    </xf>
    <xf numFmtId="3" fontId="149" fillId="0" borderId="7" xfId="2119" applyNumberFormat="1" applyFont="1" applyBorder="1" applyAlignment="1">
      <alignment horizontal="center" vertical="center"/>
    </xf>
    <xf numFmtId="0" fontId="149" fillId="0" borderId="0" xfId="2119" applyFont="1" applyAlignment="1">
      <alignment vertical="center"/>
    </xf>
    <xf numFmtId="166" fontId="148" fillId="0" borderId="7" xfId="2149" applyNumberFormat="1" applyFont="1" applyBorder="1" applyAlignment="1">
      <alignment horizontal="center" vertical="center"/>
    </xf>
    <xf numFmtId="37" fontId="153" fillId="0" borderId="7" xfId="2150" applyNumberFormat="1" applyFont="1" applyFill="1" applyBorder="1" applyAlignment="1">
      <alignment horizontal="center" vertical="center" wrapText="1"/>
    </xf>
    <xf numFmtId="37" fontId="34" fillId="0" borderId="7" xfId="2150" applyNumberFormat="1" applyFont="1" applyFill="1" applyBorder="1" applyAlignment="1">
      <alignment horizontal="center" vertical="center" wrapText="1"/>
    </xf>
    <xf numFmtId="166" fontId="149" fillId="0" borderId="0" xfId="2126" applyNumberFormat="1" applyFont="1" applyAlignment="1">
      <alignment vertical="center"/>
    </xf>
    <xf numFmtId="4" fontId="150" fillId="0" borderId="7" xfId="2126" applyNumberFormat="1" applyFont="1" applyBorder="1" applyAlignment="1">
      <alignment horizontal="center" vertical="center"/>
    </xf>
    <xf numFmtId="167" fontId="151" fillId="0" borderId="0" xfId="2126" applyNumberFormat="1" applyFont="1" applyAlignment="1">
      <alignment horizontal="center" vertical="center"/>
    </xf>
    <xf numFmtId="3" fontId="150" fillId="0" borderId="7" xfId="2148" applyNumberFormat="1" applyFont="1" applyBorder="1" applyAlignment="1">
      <alignment horizontal="center" vertical="center" wrapText="1"/>
    </xf>
    <xf numFmtId="37" fontId="148" fillId="0" borderId="7" xfId="2148" applyNumberFormat="1" applyFont="1" applyBorder="1" applyAlignment="1">
      <alignment horizontal="center" vertical="center" wrapText="1"/>
    </xf>
    <xf numFmtId="0" fontId="151" fillId="0" borderId="7" xfId="2149" applyFont="1" applyBorder="1" applyAlignment="1">
      <alignment horizontal="center" vertical="center" wrapText="1"/>
    </xf>
    <xf numFmtId="166" fontId="151" fillId="0" borderId="7" xfId="2149" applyNumberFormat="1" applyFont="1" applyBorder="1" applyAlignment="1">
      <alignment horizontal="center" vertical="center"/>
    </xf>
    <xf numFmtId="0" fontId="151" fillId="0" borderId="7" xfId="2149" applyFont="1" applyBorder="1" applyAlignment="1">
      <alignment horizontal="center" vertical="center"/>
    </xf>
    <xf numFmtId="0" fontId="151" fillId="0" borderId="0" xfId="2149" applyFont="1" applyAlignment="1">
      <alignment vertical="center"/>
    </xf>
    <xf numFmtId="0" fontId="148" fillId="0" borderId="7" xfId="2149" quotePrefix="1" applyFont="1" applyBorder="1" applyAlignment="1">
      <alignment horizontal="center" vertical="center"/>
    </xf>
    <xf numFmtId="0" fontId="148" fillId="0" borderId="7" xfId="2149" applyFont="1" applyBorder="1" applyAlignment="1">
      <alignment vertical="center"/>
    </xf>
    <xf numFmtId="0" fontId="148" fillId="0" borderId="7" xfId="2149" applyFont="1" applyBorder="1" applyAlignment="1">
      <alignment horizontal="center" vertical="center"/>
    </xf>
    <xf numFmtId="0" fontId="149" fillId="0" borderId="7" xfId="2149" applyFont="1" applyBorder="1" applyAlignment="1">
      <alignment vertical="center" wrapText="1"/>
    </xf>
    <xf numFmtId="0" fontId="151" fillId="0" borderId="7" xfId="2149" applyFont="1" applyBorder="1" applyAlignment="1">
      <alignment horizontal="left" vertical="center"/>
    </xf>
    <xf numFmtId="0" fontId="148" fillId="0" borderId="7" xfId="2149" applyFont="1" applyBorder="1" applyAlignment="1">
      <alignment horizontal="left" vertical="center"/>
    </xf>
    <xf numFmtId="0" fontId="148" fillId="0" borderId="7" xfId="2149" quotePrefix="1" applyFont="1" applyBorder="1" applyAlignment="1">
      <alignment horizontal="center" vertical="center" wrapText="1"/>
    </xf>
    <xf numFmtId="0" fontId="148" fillId="0" borderId="7" xfId="2149" applyFont="1" applyBorder="1" applyAlignment="1">
      <alignment horizontal="center" vertical="center" wrapText="1"/>
    </xf>
    <xf numFmtId="0" fontId="149" fillId="0" borderId="7" xfId="2149" applyFont="1" applyBorder="1" applyAlignment="1">
      <alignment horizontal="left" vertical="center" wrapText="1"/>
    </xf>
    <xf numFmtId="0" fontId="149" fillId="0" borderId="7" xfId="2149" applyFont="1" applyBorder="1" applyAlignment="1">
      <alignment horizontal="center" vertical="center"/>
    </xf>
    <xf numFmtId="0" fontId="148" fillId="0" borderId="7" xfId="2149" quotePrefix="1" applyFont="1" applyBorder="1" applyAlignment="1">
      <alignment vertical="center" wrapText="1"/>
    </xf>
    <xf numFmtId="0" fontId="148" fillId="0" borderId="7" xfId="2149" applyFont="1" applyBorder="1" applyAlignment="1">
      <alignment horizontal="left" vertical="center" wrapText="1"/>
    </xf>
    <xf numFmtId="0" fontId="149" fillId="0" borderId="7" xfId="2149" applyFont="1" applyBorder="1" applyAlignment="1">
      <alignment vertical="center"/>
    </xf>
    <xf numFmtId="3" fontId="148" fillId="0" borderId="7" xfId="2149" quotePrefix="1" applyNumberFormat="1" applyFont="1" applyBorder="1" applyAlignment="1">
      <alignment horizontal="center" vertical="center"/>
    </xf>
    <xf numFmtId="166" fontId="148" fillId="0" borderId="7" xfId="2149" quotePrefix="1" applyNumberFormat="1" applyFont="1" applyBorder="1" applyAlignment="1">
      <alignment horizontal="center" vertical="center"/>
    </xf>
    <xf numFmtId="4" fontId="148" fillId="0" borderId="7" xfId="2149" applyNumberFormat="1" applyFont="1" applyBorder="1" applyAlignment="1">
      <alignment horizontal="center" vertical="center"/>
    </xf>
    <xf numFmtId="0" fontId="148" fillId="57" borderId="0" xfId="2126" applyFont="1" applyFill="1" applyAlignment="1">
      <alignment horizontal="center" vertical="center"/>
    </xf>
    <xf numFmtId="166" fontId="151" fillId="57" borderId="7" xfId="0" applyNumberFormat="1" applyFont="1" applyFill="1" applyBorder="1" applyAlignment="1">
      <alignment horizontal="center" vertical="center" wrapText="1"/>
    </xf>
    <xf numFmtId="3" fontId="148" fillId="57" borderId="7" xfId="0" applyNumberFormat="1" applyFont="1" applyFill="1" applyBorder="1" applyAlignment="1">
      <alignment horizontal="center" vertical="center" wrapText="1"/>
    </xf>
    <xf numFmtId="4" fontId="148" fillId="57" borderId="7" xfId="0" applyNumberFormat="1" applyFont="1" applyFill="1" applyBorder="1" applyAlignment="1">
      <alignment horizontal="center" vertical="center" wrapText="1"/>
    </xf>
    <xf numFmtId="4" fontId="148" fillId="57" borderId="7" xfId="0" quotePrefix="1" applyNumberFormat="1" applyFont="1" applyFill="1" applyBorder="1" applyAlignment="1">
      <alignment horizontal="center" vertical="center" wrapText="1"/>
    </xf>
    <xf numFmtId="289" fontId="148" fillId="57" borderId="7" xfId="0" applyNumberFormat="1" applyFont="1" applyFill="1" applyBorder="1" applyAlignment="1">
      <alignment vertical="center" wrapText="1"/>
    </xf>
    <xf numFmtId="166" fontId="149" fillId="57" borderId="7" xfId="0" applyNumberFormat="1" applyFont="1" applyFill="1" applyBorder="1" applyAlignment="1">
      <alignment horizontal="center" vertical="center" wrapText="1"/>
    </xf>
    <xf numFmtId="4" fontId="148" fillId="57" borderId="7" xfId="0" applyNumberFormat="1" applyFont="1" applyFill="1" applyBorder="1" applyAlignment="1">
      <alignment horizontal="center" vertical="center"/>
    </xf>
    <xf numFmtId="3" fontId="150" fillId="57" borderId="7" xfId="0" applyNumberFormat="1" applyFont="1" applyFill="1" applyBorder="1" applyAlignment="1">
      <alignment horizontal="center" vertical="center" wrapText="1"/>
    </xf>
    <xf numFmtId="166" fontId="150" fillId="57" borderId="7" xfId="2126" applyNumberFormat="1" applyFont="1" applyFill="1" applyBorder="1" applyAlignment="1">
      <alignment vertical="center"/>
    </xf>
    <xf numFmtId="167" fontId="148" fillId="57" borderId="7" xfId="2126" applyNumberFormat="1" applyFont="1" applyFill="1" applyBorder="1" applyAlignment="1">
      <alignment horizontal="center" vertical="center" wrapText="1"/>
    </xf>
    <xf numFmtId="167" fontId="148" fillId="57" borderId="7" xfId="2126" quotePrefix="1" applyNumberFormat="1" applyFont="1" applyFill="1" applyBorder="1" applyAlignment="1">
      <alignment horizontal="center" vertical="center" wrapText="1"/>
    </xf>
    <xf numFmtId="1" fontId="148" fillId="57" borderId="6" xfId="0" applyNumberFormat="1" applyFont="1" applyFill="1" applyBorder="1" applyAlignment="1">
      <alignment horizontal="center" vertical="center" wrapText="1"/>
    </xf>
    <xf numFmtId="0" fontId="148" fillId="57" borderId="7" xfId="2126" applyFont="1" applyFill="1" applyBorder="1" applyAlignment="1">
      <alignment horizontal="center" vertical="center"/>
    </xf>
    <xf numFmtId="166" fontId="148" fillId="57" borderId="7" xfId="2126" applyNumberFormat="1" applyFont="1" applyFill="1" applyBorder="1" applyAlignment="1">
      <alignment horizontal="center" vertical="center" wrapText="1"/>
    </xf>
    <xf numFmtId="2" fontId="148" fillId="57" borderId="7" xfId="0" quotePrefix="1" applyNumberFormat="1" applyFont="1" applyFill="1" applyBorder="1" applyAlignment="1">
      <alignment horizontal="center" vertical="center" wrapText="1"/>
    </xf>
    <xf numFmtId="3" fontId="148" fillId="57" borderId="7" xfId="0" quotePrefix="1" applyNumberFormat="1" applyFont="1" applyFill="1" applyBorder="1" applyAlignment="1">
      <alignment horizontal="center" vertical="center" wrapText="1"/>
    </xf>
    <xf numFmtId="167" fontId="148" fillId="57" borderId="7" xfId="1570" applyNumberFormat="1" applyFont="1" applyFill="1" applyBorder="1" applyAlignment="1">
      <alignment horizontal="center" vertical="center"/>
    </xf>
    <xf numFmtId="3" fontId="148" fillId="57" borderId="7" xfId="2137" applyNumberFormat="1" applyFont="1" applyFill="1" applyBorder="1" applyAlignment="1">
      <alignment horizontal="center" vertical="center"/>
    </xf>
    <xf numFmtId="3" fontId="151" fillId="57" borderId="7" xfId="2137" applyNumberFormat="1" applyFont="1" applyFill="1" applyBorder="1" applyAlignment="1">
      <alignment horizontal="center" vertical="center"/>
    </xf>
    <xf numFmtId="3" fontId="148" fillId="57" borderId="7" xfId="2137" quotePrefix="1" applyNumberFormat="1" applyFont="1" applyFill="1" applyBorder="1" applyAlignment="1">
      <alignment horizontal="center" vertical="center"/>
    </xf>
    <xf numFmtId="3" fontId="148" fillId="57" borderId="7" xfId="0" applyNumberFormat="1" applyFont="1" applyFill="1" applyBorder="1" applyAlignment="1">
      <alignment horizontal="center" vertical="center"/>
    </xf>
    <xf numFmtId="1" fontId="151" fillId="57" borderId="7" xfId="0" applyNumberFormat="1" applyFont="1" applyFill="1" applyBorder="1" applyAlignment="1">
      <alignment horizontal="center" vertical="center" wrapText="1"/>
    </xf>
    <xf numFmtId="166" fontId="148" fillId="57" borderId="7" xfId="0" quotePrefix="1" applyNumberFormat="1" applyFont="1" applyFill="1" applyBorder="1" applyAlignment="1">
      <alignment horizontal="center" vertical="center"/>
    </xf>
    <xf numFmtId="1" fontId="148" fillId="57" borderId="7" xfId="0" applyNumberFormat="1" applyFont="1" applyFill="1" applyBorder="1" applyAlignment="1">
      <alignment horizontal="center" vertical="center" wrapText="1"/>
    </xf>
    <xf numFmtId="167" fontId="149" fillId="57" borderId="7" xfId="0" applyNumberFormat="1" applyFont="1" applyFill="1" applyBorder="1" applyAlignment="1">
      <alignment horizontal="center" vertical="center" wrapText="1"/>
    </xf>
    <xf numFmtId="1" fontId="148" fillId="57" borderId="7" xfId="0" quotePrefix="1" applyNumberFormat="1" applyFont="1" applyFill="1" applyBorder="1" applyAlignment="1">
      <alignment horizontal="center" vertical="center" wrapText="1"/>
    </xf>
    <xf numFmtId="2" fontId="148" fillId="57" borderId="7" xfId="0" applyNumberFormat="1" applyFont="1" applyFill="1" applyBorder="1" applyAlignment="1">
      <alignment horizontal="center" vertical="center"/>
    </xf>
    <xf numFmtId="167" fontId="151" fillId="57" borderId="7" xfId="0" applyNumberFormat="1" applyFont="1" applyFill="1" applyBorder="1" applyAlignment="1">
      <alignment horizontal="center" vertical="center" wrapText="1"/>
    </xf>
    <xf numFmtId="1" fontId="151" fillId="57" borderId="7" xfId="0" quotePrefix="1" applyNumberFormat="1" applyFont="1" applyFill="1" applyBorder="1" applyAlignment="1">
      <alignment horizontal="center" vertical="center" wrapText="1"/>
    </xf>
    <xf numFmtId="167" fontId="151" fillId="57" borderId="7" xfId="0" quotePrefix="1" applyNumberFormat="1" applyFont="1" applyFill="1" applyBorder="1" applyAlignment="1">
      <alignment horizontal="center" vertical="center" wrapText="1"/>
    </xf>
    <xf numFmtId="1" fontId="148" fillId="57" borderId="7" xfId="2126" quotePrefix="1" applyNumberFormat="1" applyFont="1" applyFill="1" applyBorder="1" applyAlignment="1">
      <alignment horizontal="center" vertical="center" wrapText="1"/>
    </xf>
    <xf numFmtId="3" fontId="149" fillId="57" borderId="7" xfId="2126" applyNumberFormat="1" applyFont="1" applyFill="1" applyBorder="1" applyAlignment="1">
      <alignment horizontal="center" vertical="center" wrapText="1"/>
    </xf>
    <xf numFmtId="0" fontId="148" fillId="57" borderId="7" xfId="0" applyFont="1" applyFill="1" applyBorder="1" applyAlignment="1">
      <alignment horizontal="center" vertical="center"/>
    </xf>
    <xf numFmtId="0" fontId="148" fillId="57" borderId="7" xfId="2126" applyFont="1" applyFill="1" applyBorder="1" applyAlignment="1">
      <alignment vertical="center"/>
    </xf>
    <xf numFmtId="167" fontId="148" fillId="57" borderId="7" xfId="2126" applyNumberFormat="1" applyFont="1" applyFill="1" applyBorder="1" applyAlignment="1">
      <alignment horizontal="justify" vertical="center" wrapText="1"/>
    </xf>
    <xf numFmtId="3" fontId="148" fillId="57" borderId="7" xfId="0" quotePrefix="1" applyNumberFormat="1" applyFont="1" applyFill="1" applyBorder="1" applyAlignment="1">
      <alignment horizontal="center" vertical="center"/>
    </xf>
    <xf numFmtId="0" fontId="148" fillId="57" borderId="0" xfId="2126" applyFont="1" applyFill="1" applyAlignment="1">
      <alignment vertical="center"/>
    </xf>
    <xf numFmtId="3" fontId="148" fillId="57" borderId="0" xfId="2126" applyNumberFormat="1" applyFont="1" applyFill="1" applyAlignment="1">
      <alignment vertical="center"/>
    </xf>
    <xf numFmtId="0" fontId="151" fillId="0" borderId="7" xfId="2126" applyFont="1" applyBorder="1" applyAlignment="1">
      <alignment horizontal="justify" vertical="center"/>
    </xf>
    <xf numFmtId="3" fontId="151" fillId="0" borderId="7" xfId="2123" applyNumberFormat="1" applyFont="1" applyBorder="1" applyAlignment="1">
      <alignment horizontal="center" vertical="center" wrapText="1"/>
    </xf>
    <xf numFmtId="293" fontId="148" fillId="0" borderId="0" xfId="2126" applyNumberFormat="1" applyFont="1" applyAlignment="1">
      <alignment vertical="center"/>
    </xf>
    <xf numFmtId="292" fontId="148" fillId="0" borderId="7" xfId="0" applyNumberFormat="1" applyFont="1" applyBorder="1" applyAlignment="1">
      <alignment horizontal="center" vertical="center" wrapText="1"/>
    </xf>
    <xf numFmtId="1" fontId="148" fillId="57" borderId="7" xfId="2126" applyNumberFormat="1" applyFont="1" applyFill="1" applyBorder="1" applyAlignment="1">
      <alignment horizontal="center" vertical="center" wrapText="1"/>
    </xf>
    <xf numFmtId="1" fontId="148" fillId="0" borderId="7" xfId="2126" applyNumberFormat="1" applyFont="1" applyBorder="1" applyAlignment="1">
      <alignment horizontal="center" vertical="center" wrapText="1"/>
    </xf>
    <xf numFmtId="1" fontId="149" fillId="0" borderId="7" xfId="2126" applyNumberFormat="1" applyFont="1" applyBorder="1" applyAlignment="1">
      <alignment horizontal="center" vertical="center"/>
    </xf>
    <xf numFmtId="167" fontId="148" fillId="0" borderId="7" xfId="2126" applyNumberFormat="1" applyFont="1" applyBorder="1" applyAlignment="1">
      <alignment vertical="center" wrapText="1"/>
    </xf>
    <xf numFmtId="166" fontId="148" fillId="0" borderId="6" xfId="0" quotePrefix="1" applyNumberFormat="1" applyFont="1" applyBorder="1" applyAlignment="1">
      <alignment horizontal="center" vertical="center" wrapText="1"/>
    </xf>
    <xf numFmtId="167" fontId="148" fillId="57" borderId="0" xfId="2126" quotePrefix="1" applyNumberFormat="1" applyFont="1" applyFill="1" applyAlignment="1">
      <alignment horizontal="center" vertical="center" wrapText="1"/>
    </xf>
    <xf numFmtId="166" fontId="148" fillId="0" borderId="6" xfId="2126" applyNumberFormat="1" applyFont="1" applyBorder="1" applyAlignment="1">
      <alignment horizontal="center" vertical="center" wrapText="1"/>
    </xf>
    <xf numFmtId="3" fontId="148" fillId="0" borderId="7" xfId="2135" applyNumberFormat="1" applyFont="1" applyBorder="1" applyAlignment="1">
      <alignment horizontal="center" vertical="center" wrapText="1"/>
    </xf>
    <xf numFmtId="2" fontId="148" fillId="0" borderId="6" xfId="0" applyNumberFormat="1" applyFont="1" applyBorder="1" applyAlignment="1">
      <alignment horizontal="center" vertical="center"/>
    </xf>
    <xf numFmtId="167" fontId="151" fillId="61" borderId="7" xfId="0" applyNumberFormat="1" applyFont="1" applyFill="1" applyBorder="1" applyAlignment="1">
      <alignment horizontal="center" vertical="center"/>
    </xf>
    <xf numFmtId="216" fontId="151" fillId="0" borderId="0" xfId="2126" applyNumberFormat="1" applyFont="1" applyAlignment="1">
      <alignment vertical="center"/>
    </xf>
    <xf numFmtId="0" fontId="163" fillId="0" borderId="7" xfId="2133" applyFont="1" applyBorder="1" applyAlignment="1">
      <alignment horizontal="center" vertical="center"/>
    </xf>
    <xf numFmtId="0" fontId="163" fillId="0" borderId="7" xfId="2133" applyFont="1" applyBorder="1" applyAlignment="1">
      <alignment horizontal="center" vertical="center" wrapText="1"/>
    </xf>
    <xf numFmtId="0" fontId="6" fillId="0" borderId="0" xfId="2133" applyFont="1" applyAlignment="1">
      <alignment vertical="center"/>
    </xf>
    <xf numFmtId="0" fontId="6" fillId="0" borderId="7" xfId="2133" applyFont="1" applyBorder="1" applyAlignment="1">
      <alignment horizontal="center" vertical="center" wrapText="1"/>
    </xf>
    <xf numFmtId="0" fontId="11" fillId="44" borderId="7" xfId="2133" applyFont="1" applyFill="1" applyBorder="1" applyAlignment="1">
      <alignment horizontal="center" vertical="center" wrapText="1"/>
    </xf>
    <xf numFmtId="0" fontId="163" fillId="62" borderId="7" xfId="2133" applyFont="1" applyFill="1" applyBorder="1" applyAlignment="1">
      <alignment horizontal="center" vertical="center"/>
    </xf>
    <xf numFmtId="0" fontId="163" fillId="62" borderId="7" xfId="2133" applyFont="1" applyFill="1" applyBorder="1" applyAlignment="1">
      <alignment horizontal="left" vertical="center" wrapText="1"/>
    </xf>
    <xf numFmtId="0" fontId="163" fillId="62" borderId="7" xfId="2133" applyFont="1" applyFill="1" applyBorder="1" applyAlignment="1">
      <alignment horizontal="center" vertical="center" wrapText="1"/>
    </xf>
    <xf numFmtId="0" fontId="6" fillId="62" borderId="7" xfId="2133" applyFont="1" applyFill="1" applyBorder="1" applyAlignment="1">
      <alignment horizontal="center" vertical="center" wrapText="1"/>
    </xf>
    <xf numFmtId="0" fontId="11" fillId="62" borderId="7" xfId="2133" applyFont="1" applyFill="1" applyBorder="1" applyAlignment="1">
      <alignment horizontal="center" vertical="center" wrapText="1"/>
    </xf>
    <xf numFmtId="2" fontId="6" fillId="0" borderId="0" xfId="2133" applyNumberFormat="1" applyFont="1" applyAlignment="1">
      <alignment vertical="center"/>
    </xf>
    <xf numFmtId="0" fontId="163" fillId="0" borderId="7" xfId="2133" quotePrefix="1" applyFont="1" applyBorder="1" applyAlignment="1">
      <alignment horizontal="center" vertical="center"/>
    </xf>
    <xf numFmtId="0" fontId="163" fillId="0" borderId="7" xfId="2133" applyFont="1" applyBorder="1" applyAlignment="1">
      <alignment horizontal="left" vertical="center"/>
    </xf>
    <xf numFmtId="3" fontId="163" fillId="0" borderId="7" xfId="2133" applyNumberFormat="1" applyFont="1" applyBorder="1" applyAlignment="1">
      <alignment horizontal="center" vertical="center"/>
    </xf>
    <xf numFmtId="167" fontId="163" fillId="0" borderId="7" xfId="0" applyNumberFormat="1" applyFont="1" applyBorder="1" applyAlignment="1">
      <alignment horizontal="center" vertical="center"/>
    </xf>
    <xf numFmtId="0" fontId="163" fillId="0" borderId="0" xfId="2133" applyFont="1" applyAlignment="1">
      <alignment vertical="center"/>
    </xf>
    <xf numFmtId="0" fontId="6" fillId="0" borderId="7" xfId="2133" applyFont="1" applyBorder="1" applyAlignment="1">
      <alignment horizontal="left" vertical="center"/>
    </xf>
    <xf numFmtId="3" fontId="6" fillId="0" borderId="7" xfId="2133" applyNumberFormat="1" applyFont="1" applyBorder="1" applyAlignment="1">
      <alignment horizontal="center" vertical="center" wrapText="1"/>
    </xf>
    <xf numFmtId="3" fontId="6" fillId="0" borderId="7" xfId="2133" applyNumberFormat="1" applyFont="1" applyBorder="1" applyAlignment="1">
      <alignment horizontal="center" vertical="center"/>
    </xf>
    <xf numFmtId="167" fontId="6" fillId="0" borderId="7" xfId="0" applyNumberFormat="1" applyFont="1" applyBorder="1" applyAlignment="1">
      <alignment horizontal="center" vertical="center"/>
    </xf>
    <xf numFmtId="3" fontId="163" fillId="0" borderId="0" xfId="2133" applyNumberFormat="1" applyFont="1" applyAlignment="1">
      <alignment vertical="center"/>
    </xf>
    <xf numFmtId="0" fontId="164" fillId="0" borderId="7" xfId="2133" applyFont="1" applyBorder="1" applyAlignment="1">
      <alignment horizontal="center" vertical="center"/>
    </xf>
    <xf numFmtId="0" fontId="6" fillId="0" borderId="7" xfId="2133" applyFont="1" applyBorder="1" applyAlignment="1">
      <alignment horizontal="justify" vertical="center"/>
    </xf>
    <xf numFmtId="3" fontId="164" fillId="0" borderId="0" xfId="2133" applyNumberFormat="1" applyFont="1" applyAlignment="1">
      <alignment vertical="center"/>
    </xf>
    <xf numFmtId="0" fontId="164" fillId="0" borderId="0" xfId="2133" applyFont="1" applyAlignment="1">
      <alignment vertical="center"/>
    </xf>
    <xf numFmtId="2" fontId="163" fillId="0" borderId="7" xfId="2133" quotePrefix="1" applyNumberFormat="1" applyFont="1" applyBorder="1" applyAlignment="1">
      <alignment horizontal="center" vertical="center"/>
    </xf>
    <xf numFmtId="167" fontId="163" fillId="0" borderId="7" xfId="2133" quotePrefix="1" applyNumberFormat="1" applyFont="1" applyBorder="1" applyAlignment="1">
      <alignment horizontal="center" vertical="center"/>
    </xf>
    <xf numFmtId="4" fontId="163" fillId="0" borderId="0" xfId="2133" applyNumberFormat="1" applyFont="1" applyAlignment="1">
      <alignment vertical="center"/>
    </xf>
    <xf numFmtId="166" fontId="6" fillId="0" borderId="7" xfId="2133" applyNumberFormat="1" applyFont="1" applyBorder="1" applyAlignment="1">
      <alignment horizontal="center" vertical="center"/>
    </xf>
    <xf numFmtId="166" fontId="163" fillId="0" borderId="0" xfId="2133" applyNumberFormat="1" applyFont="1" applyAlignment="1">
      <alignment vertical="center"/>
    </xf>
    <xf numFmtId="166" fontId="163" fillId="0" borderId="7" xfId="2133" applyNumberFormat="1" applyFont="1" applyBorder="1" applyAlignment="1">
      <alignment horizontal="center" vertical="center"/>
    </xf>
    <xf numFmtId="0" fontId="6" fillId="0" borderId="7" xfId="2133" applyFont="1" applyBorder="1" applyAlignment="1">
      <alignment horizontal="center" vertical="center"/>
    </xf>
    <xf numFmtId="3" fontId="6" fillId="0" borderId="0" xfId="2133" applyNumberFormat="1" applyFont="1" applyAlignment="1">
      <alignment vertical="center"/>
    </xf>
    <xf numFmtId="2" fontId="163" fillId="0" borderId="7" xfId="0" applyNumberFormat="1" applyFont="1" applyBorder="1" applyAlignment="1">
      <alignment horizontal="center" vertical="center"/>
    </xf>
    <xf numFmtId="2" fontId="163" fillId="0" borderId="0" xfId="2133" applyNumberFormat="1" applyFont="1" applyAlignment="1">
      <alignment vertical="center"/>
    </xf>
    <xf numFmtId="4" fontId="163" fillId="0" borderId="7" xfId="2133" applyNumberFormat="1" applyFont="1" applyBorder="1" applyAlignment="1">
      <alignment horizontal="center" vertical="center"/>
    </xf>
    <xf numFmtId="3" fontId="163" fillId="0" borderId="7" xfId="2133" quotePrefix="1" applyNumberFormat="1" applyFont="1" applyBorder="1" applyAlignment="1">
      <alignment horizontal="center" vertical="center"/>
    </xf>
    <xf numFmtId="166" fontId="6" fillId="0" borderId="7" xfId="2133" applyNumberFormat="1" applyFont="1" applyBorder="1" applyAlignment="1">
      <alignment horizontal="center" vertical="center" wrapText="1"/>
    </xf>
    <xf numFmtId="0" fontId="164" fillId="0" borderId="0" xfId="2134" applyNumberFormat="1" applyFont="1" applyAlignment="1">
      <alignment vertical="center"/>
    </xf>
    <xf numFmtId="166" fontId="163" fillId="0" borderId="7" xfId="2133" applyNumberFormat="1" applyFont="1" applyBorder="1" applyAlignment="1">
      <alignment horizontal="center" vertical="center" wrapText="1"/>
    </xf>
    <xf numFmtId="0" fontId="163" fillId="0" borderId="7" xfId="2133" applyFont="1" applyBorder="1" applyAlignment="1">
      <alignment horizontal="left" vertical="center" wrapText="1"/>
    </xf>
    <xf numFmtId="0" fontId="6" fillId="0" borderId="7" xfId="2133" quotePrefix="1" applyFont="1" applyBorder="1" applyAlignment="1">
      <alignment horizontal="center" vertical="center"/>
    </xf>
    <xf numFmtId="4" fontId="6" fillId="0" borderId="7" xfId="2133" applyNumberFormat="1" applyFont="1" applyBorder="1" applyAlignment="1">
      <alignment horizontal="center" vertical="center"/>
    </xf>
    <xf numFmtId="167" fontId="6" fillId="0" borderId="7" xfId="2133" quotePrefix="1" applyNumberFormat="1" applyFont="1" applyBorder="1" applyAlignment="1">
      <alignment horizontal="center" vertical="center"/>
    </xf>
    <xf numFmtId="0" fontId="6" fillId="0" borderId="7" xfId="2133" applyFont="1" applyBorder="1" applyAlignment="1">
      <alignment horizontal="left" vertical="center" wrapText="1"/>
    </xf>
    <xf numFmtId="0" fontId="6" fillId="0" borderId="0" xfId="0" applyFont="1" applyAlignment="1">
      <alignment vertical="center"/>
    </xf>
    <xf numFmtId="167" fontId="6" fillId="0" borderId="7" xfId="0" quotePrefix="1" applyNumberFormat="1" applyFont="1" applyBorder="1" applyAlignment="1">
      <alignment horizontal="center" vertical="center"/>
    </xf>
    <xf numFmtId="0" fontId="163" fillId="62" borderId="7" xfId="2133" applyFont="1" applyFill="1" applyBorder="1" applyAlignment="1">
      <alignment horizontal="left" vertical="center"/>
    </xf>
    <xf numFmtId="3" fontId="163" fillId="62" borderId="7" xfId="2133" applyNumberFormat="1" applyFont="1" applyFill="1" applyBorder="1" applyAlignment="1">
      <alignment horizontal="center" vertical="center"/>
    </xf>
    <xf numFmtId="3" fontId="163" fillId="62" borderId="7" xfId="2133" applyNumberFormat="1" applyFont="1" applyFill="1" applyBorder="1" applyAlignment="1">
      <alignment horizontal="center" vertical="center" wrapText="1"/>
    </xf>
    <xf numFmtId="3" fontId="163" fillId="62" borderId="7" xfId="2133" quotePrefix="1" applyNumberFormat="1" applyFont="1" applyFill="1" applyBorder="1" applyAlignment="1">
      <alignment horizontal="center" vertical="center"/>
    </xf>
    <xf numFmtId="3" fontId="6" fillId="0" borderId="7" xfId="2133" quotePrefix="1" applyNumberFormat="1" applyFont="1" applyBorder="1" applyAlignment="1">
      <alignment horizontal="center" vertical="center"/>
    </xf>
    <xf numFmtId="167" fontId="164" fillId="0" borderId="7" xfId="2133" applyNumberFormat="1" applyFont="1" applyBorder="1" applyAlignment="1">
      <alignment horizontal="left" vertical="center" wrapText="1"/>
    </xf>
    <xf numFmtId="166" fontId="164" fillId="0" borderId="7" xfId="2133" applyNumberFormat="1" applyFont="1" applyBorder="1" applyAlignment="1">
      <alignment horizontal="center" vertical="center"/>
    </xf>
    <xf numFmtId="167" fontId="6" fillId="0" borderId="7" xfId="2133" applyNumberFormat="1" applyFont="1" applyBorder="1" applyAlignment="1">
      <alignment horizontal="justify" vertical="center" wrapText="1"/>
    </xf>
    <xf numFmtId="4" fontId="6" fillId="0" borderId="7" xfId="2133" quotePrefix="1" applyNumberFormat="1" applyFont="1" applyBorder="1" applyAlignment="1">
      <alignment horizontal="center" vertical="center"/>
    </xf>
    <xf numFmtId="0" fontId="6" fillId="0" borderId="7" xfId="2133" applyFont="1" applyBorder="1" applyAlignment="1">
      <alignment vertical="center"/>
    </xf>
    <xf numFmtId="167" fontId="164" fillId="0" borderId="7" xfId="2133" applyNumberFormat="1" applyFont="1" applyBorder="1" applyAlignment="1">
      <alignment horizontal="justify" vertical="center" wrapText="1"/>
    </xf>
    <xf numFmtId="0" fontId="6" fillId="0" borderId="7" xfId="2133" applyFont="1" applyBorder="1" applyAlignment="1">
      <alignment horizontal="justify" vertical="center" wrapText="1"/>
    </xf>
    <xf numFmtId="167" fontId="163" fillId="62" borderId="7" xfId="2133" applyNumberFormat="1" applyFont="1" applyFill="1" applyBorder="1" applyAlignment="1">
      <alignment horizontal="justify" vertical="center" wrapText="1"/>
    </xf>
    <xf numFmtId="3" fontId="6" fillId="62" borderId="7" xfId="2133" quotePrefix="1" applyNumberFormat="1" applyFont="1" applyFill="1" applyBorder="1" applyAlignment="1">
      <alignment horizontal="center" vertical="center"/>
    </xf>
    <xf numFmtId="3" fontId="148" fillId="57" borderId="6" xfId="0" applyNumberFormat="1" applyFont="1" applyFill="1" applyBorder="1" applyAlignment="1">
      <alignment horizontal="center" vertical="center"/>
    </xf>
    <xf numFmtId="166" fontId="150" fillId="0" borderId="0" xfId="2126" applyNumberFormat="1" applyFont="1" applyAlignment="1">
      <alignment vertical="center"/>
    </xf>
    <xf numFmtId="166" fontId="6" fillId="0" borderId="7" xfId="2133" quotePrefix="1" applyNumberFormat="1" applyFont="1" applyBorder="1" applyAlignment="1">
      <alignment horizontal="center" vertical="center"/>
    </xf>
    <xf numFmtId="0" fontId="148" fillId="57" borderId="7" xfId="2130" applyNumberFormat="1" applyFont="1" applyFill="1" applyBorder="1" applyAlignment="1">
      <alignment horizontal="center" vertical="center" wrapText="1"/>
    </xf>
    <xf numFmtId="0" fontId="148" fillId="0" borderId="7" xfId="2130" applyNumberFormat="1" applyFont="1" applyFill="1" applyBorder="1" applyAlignment="1">
      <alignment horizontal="center" vertical="center" wrapText="1"/>
    </xf>
    <xf numFmtId="3" fontId="148" fillId="57" borderId="7" xfId="2126" quotePrefix="1" applyNumberFormat="1" applyFont="1" applyFill="1" applyBorder="1" applyAlignment="1">
      <alignment horizontal="center" vertical="center"/>
    </xf>
    <xf numFmtId="4" fontId="148" fillId="57" borderId="7" xfId="2126" quotePrefix="1" applyNumberFormat="1" applyFont="1" applyFill="1" applyBorder="1" applyAlignment="1">
      <alignment horizontal="center" vertical="center"/>
    </xf>
    <xf numFmtId="167" fontId="149" fillId="57" borderId="7" xfId="2126" applyNumberFormat="1" applyFont="1" applyFill="1" applyBorder="1" applyAlignment="1">
      <alignment horizontal="center" vertical="center"/>
    </xf>
    <xf numFmtId="2" fontId="148" fillId="0" borderId="0" xfId="2126" applyNumberFormat="1" applyFont="1" applyAlignment="1">
      <alignment horizontal="center" vertical="center"/>
    </xf>
    <xf numFmtId="168" fontId="148" fillId="0" borderId="0" xfId="2150" applyNumberFormat="1" applyFont="1" applyAlignment="1">
      <alignment vertical="center"/>
    </xf>
    <xf numFmtId="168" fontId="148" fillId="0" borderId="0" xfId="2126" applyNumberFormat="1" applyFont="1" applyAlignment="1">
      <alignment vertical="center"/>
    </xf>
    <xf numFmtId="3" fontId="167" fillId="0" borderId="7" xfId="2119" applyNumberFormat="1" applyFont="1" applyBorder="1" applyAlignment="1">
      <alignment horizontal="center" vertical="center"/>
    </xf>
    <xf numFmtId="3" fontId="155" fillId="0" borderId="7" xfId="2119" applyNumberFormat="1" applyFont="1" applyBorder="1" applyAlignment="1">
      <alignment horizontal="center" vertical="center"/>
    </xf>
    <xf numFmtId="3" fontId="155" fillId="0" borderId="7" xfId="2149" applyNumberFormat="1" applyFont="1" applyBorder="1" applyAlignment="1">
      <alignment horizontal="center" vertical="center"/>
    </xf>
    <xf numFmtId="4" fontId="148" fillId="0" borderId="7" xfId="2135" applyNumberFormat="1"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151" fillId="0" borderId="0" xfId="2133" applyFont="1" applyAlignment="1">
      <alignment horizontal="center" vertical="center"/>
    </xf>
    <xf numFmtId="0" fontId="163" fillId="0" borderId="7" xfId="2133" applyFont="1" applyBorder="1" applyAlignment="1">
      <alignment horizontal="center" vertical="center"/>
    </xf>
    <xf numFmtId="0" fontId="163" fillId="0" borderId="7" xfId="2133" applyFont="1" applyBorder="1" applyAlignment="1">
      <alignment horizontal="center" vertical="center" wrapText="1"/>
    </xf>
    <xf numFmtId="0" fontId="163" fillId="44" borderId="7" xfId="2133" applyFont="1" applyFill="1" applyBorder="1" applyAlignment="1">
      <alignment horizontal="center" vertical="center" wrapText="1"/>
    </xf>
    <xf numFmtId="0" fontId="149" fillId="0" borderId="0" xfId="0" applyFont="1" applyAlignment="1">
      <alignment horizontal="center" vertical="center" wrapText="1"/>
    </xf>
    <xf numFmtId="0" fontId="151" fillId="0" borderId="0" xfId="2126" applyFont="1" applyAlignment="1">
      <alignment horizontal="center" vertical="center"/>
    </xf>
    <xf numFmtId="0" fontId="151" fillId="0" borderId="7" xfId="2126" applyFont="1" applyBorder="1" applyAlignment="1">
      <alignment horizontal="center" vertical="center"/>
    </xf>
    <xf numFmtId="0" fontId="151" fillId="0" borderId="7" xfId="2126" applyFont="1" applyBorder="1" applyAlignment="1">
      <alignment horizontal="center" vertical="center" wrapText="1"/>
    </xf>
    <xf numFmtId="0" fontId="151" fillId="44" borderId="7" xfId="2126" applyFont="1" applyFill="1" applyBorder="1" applyAlignment="1">
      <alignment horizontal="center" vertical="center" wrapText="1"/>
    </xf>
    <xf numFmtId="0" fontId="151" fillId="44" borderId="0" xfId="2126" applyFont="1" applyFill="1" applyAlignment="1">
      <alignment horizontal="center" vertical="center"/>
    </xf>
    <xf numFmtId="1" fontId="151" fillId="0" borderId="0" xfId="2140" applyNumberFormat="1" applyFont="1" applyAlignment="1">
      <alignment horizontal="center" vertical="center"/>
    </xf>
    <xf numFmtId="0" fontId="151" fillId="0" borderId="0" xfId="2119" applyFont="1" applyAlignment="1">
      <alignment horizontal="center" vertical="center"/>
    </xf>
    <xf numFmtId="0" fontId="10" fillId="0" borderId="2" xfId="0" applyFont="1" applyBorder="1" applyAlignment="1">
      <alignment horizontal="center" vertical="center" wrapText="1"/>
    </xf>
    <xf numFmtId="0" fontId="9" fillId="0" borderId="5" xfId="0" applyFont="1" applyBorder="1"/>
    <xf numFmtId="0" fontId="13" fillId="0" borderId="0" xfId="0" applyFont="1" applyAlignment="1">
      <alignment horizontal="center" vertical="center"/>
    </xf>
    <xf numFmtId="0" fontId="0" fillId="0" borderId="0" xfId="0"/>
    <xf numFmtId="0" fontId="14" fillId="0" borderId="1" xfId="0" applyFont="1" applyBorder="1" applyAlignment="1">
      <alignment horizontal="right" vertical="center"/>
    </xf>
    <xf numFmtId="0" fontId="9" fillId="0" borderId="1" xfId="0" applyFont="1" applyBorder="1"/>
    <xf numFmtId="0" fontId="10" fillId="0" borderId="3" xfId="0" applyFont="1" applyBorder="1" applyAlignment="1">
      <alignment horizontal="center" vertical="center" wrapText="1"/>
    </xf>
    <xf numFmtId="0" fontId="9" fillId="0" borderId="4" xfId="0" applyFont="1" applyBorder="1"/>
  </cellXfs>
  <cellStyles count="2151">
    <cellStyle name="_x0001_" xfId="1" xr:uid="{00000000-0005-0000-0000-000000000000}"/>
    <cellStyle name=" 1" xfId="2" xr:uid="{00000000-0005-0000-0000-000001000000}"/>
    <cellStyle name="??" xfId="3" xr:uid="{00000000-0005-0000-0000-000002000000}"/>
    <cellStyle name="?? [0.00]_ Att. 1- Cover" xfId="4" xr:uid="{00000000-0005-0000-0000-000003000000}"/>
    <cellStyle name="?? [0]" xfId="5" xr:uid="{00000000-0005-0000-0000-000004000000}"/>
    <cellStyle name="?? [0] 1" xfId="6" xr:uid="{00000000-0005-0000-0000-000005000000}"/>
    <cellStyle name="?? [0] 2" xfId="7" xr:uid="{00000000-0005-0000-0000-000006000000}"/>
    <cellStyle name="?? [0] 3" xfId="8" xr:uid="{00000000-0005-0000-0000-000007000000}"/>
    <cellStyle name="?? [0] 4" xfId="9" xr:uid="{00000000-0005-0000-0000-000008000000}"/>
    <cellStyle name="?? [0] 5" xfId="10" xr:uid="{00000000-0005-0000-0000-000009000000}"/>
    <cellStyle name="?? [0]_1202" xfId="11" xr:uid="{00000000-0005-0000-0000-00000A000000}"/>
    <cellStyle name="?? 1" xfId="12" xr:uid="{00000000-0005-0000-0000-00000B000000}"/>
    <cellStyle name="?? 2" xfId="13" xr:uid="{00000000-0005-0000-0000-00000C000000}"/>
    <cellStyle name="?? 3" xfId="14" xr:uid="{00000000-0005-0000-0000-00000D000000}"/>
    <cellStyle name="?? 4" xfId="15" xr:uid="{00000000-0005-0000-0000-00000E000000}"/>
    <cellStyle name="?? 5" xfId="16" xr:uid="{00000000-0005-0000-0000-00000F000000}"/>
    <cellStyle name="???%U©÷u&amp;H©÷9? s_x000a_" xfId="17" xr:uid="{00000000-0005-0000-0000-000010000000}"/>
    <cellStyle name="???%U©÷u&amp;H©÷9? s_x000a_ 1" xfId="18" xr:uid="{00000000-0005-0000-0000-000011000000}"/>
    <cellStyle name="?_x001d_??%U©÷u&amp;H©÷9_x0008_?_x0009_s_x000a__x0007__x0001__x0001_" xfId="19" xr:uid="{00000000-0005-0000-0000-000012000000}"/>
    <cellStyle name="???? [0.00]_List-dwg" xfId="20" xr:uid="{00000000-0005-0000-0000-000013000000}"/>
    <cellStyle name="????[0]_Sheet1" xfId="21" xr:uid="{00000000-0005-0000-0000-000014000000}"/>
    <cellStyle name="????_List-dwg" xfId="22" xr:uid="{00000000-0005-0000-0000-000015000000}"/>
    <cellStyle name="???[0]_?? DI" xfId="23" xr:uid="{00000000-0005-0000-0000-000016000000}"/>
    <cellStyle name="???_?? DI" xfId="24" xr:uid="{00000000-0005-0000-0000-000017000000}"/>
    <cellStyle name="??[0]_BRE" xfId="25" xr:uid="{00000000-0005-0000-0000-000018000000}"/>
    <cellStyle name="??_ ??? ???? " xfId="26" xr:uid="{00000000-0005-0000-0000-000019000000}"/>
    <cellStyle name="??A? [0]_ÿÿÿÿÿÿ_1_¢¬???¢â? " xfId="27" xr:uid="{00000000-0005-0000-0000-00001A000000}"/>
    <cellStyle name="??A?_ÿÿÿÿÿÿ_1_¢¬???¢â? " xfId="28" xr:uid="{00000000-0005-0000-0000-00001B000000}"/>
    <cellStyle name="?_x005f_x001d_??%U©÷u&amp;H©÷9_x005f_x0008_? s_x000a__x005f_x0007__x005f_x0001__x005f_x0001_" xfId="29" xr:uid="{00000000-0005-0000-0000-00001C000000}"/>
    <cellStyle name="?_x005f_x001d_??%U©÷u&amp;H©÷9_x005f_x0008_? s_x000a__x005f_x0007__x005f_x0001__x005f_x0001_ 1" xfId="30" xr:uid="{00000000-0005-0000-0000-00001D000000}"/>
    <cellStyle name="?_x005f_x001d_??%U©÷u&amp;H©÷9_x005f_x0008_? s_x000a__x005f_x0007__x005f_x0001__x005f_x0001_ 2" xfId="31" xr:uid="{00000000-0005-0000-0000-00001E000000}"/>
    <cellStyle name="?¡±¢¥?_?¨ù??¢´¢¥_¢¬???¢â? " xfId="32" xr:uid="{00000000-0005-0000-0000-00001F000000}"/>
    <cellStyle name="?ðÇ%U?&amp;H??s_x000a_" xfId="33" xr:uid="{00000000-0005-0000-0000-000020000000}"/>
    <cellStyle name="?ðÇ%U?&amp;H?_x0008_?s_x000a__x0007__x0001__x0001_" xfId="34" xr:uid="{00000000-0005-0000-0000-000021000000}"/>
    <cellStyle name="?ðÇ%U?&amp;H??s_x000a_ 1" xfId="35" xr:uid="{00000000-0005-0000-0000-000022000000}"/>
    <cellStyle name="?ðÇ%U?&amp;H?_x005f_x0008_?s_x000a__x005f_x0007__x005f_x0001__x005f_x0001_" xfId="36" xr:uid="{00000000-0005-0000-0000-000023000000}"/>
    <cellStyle name="_1_" xfId="37" xr:uid="{00000000-0005-0000-0000-000024000000}"/>
    <cellStyle name="_bao cao dinh ky quy I - 2014 (dung sua)" xfId="38" xr:uid="{00000000-0005-0000-0000-000025000000}"/>
    <cellStyle name="_BAO CAO THUE T09- 2007(h)" xfId="39" xr:uid="{00000000-0005-0000-0000-000026000000}"/>
    <cellStyle name="_BAO CAO THUE T09- 2007(h) 1" xfId="40" xr:uid="{00000000-0005-0000-0000-000027000000}"/>
    <cellStyle name="_BAO CAO THUE T09- 2007(h) 2" xfId="41" xr:uid="{00000000-0005-0000-0000-000028000000}"/>
    <cellStyle name="_BAO CAO THUE T09- 2007(h) 3" xfId="42" xr:uid="{00000000-0005-0000-0000-000029000000}"/>
    <cellStyle name="_BAO CAO THUE T09- 2007(h) 4" xfId="43" xr:uid="{00000000-0005-0000-0000-00002A000000}"/>
    <cellStyle name="_BAO CAO THUE T09- 2007(h) 5" xfId="44" xr:uid="{00000000-0005-0000-0000-00002B000000}"/>
    <cellStyle name="_BAO CAO THUE T09- 2007(h)_Bao cao tien do thuc hien chi dao va ket qua thu hoi NQH" xfId="45" xr:uid="{00000000-0005-0000-0000-00002C000000}"/>
    <cellStyle name="_Book1" xfId="46" xr:uid="{00000000-0005-0000-0000-00002D000000}"/>
    <cellStyle name="_Book1_1" xfId="47" xr:uid="{00000000-0005-0000-0000-00002E000000}"/>
    <cellStyle name="_Book1_BC-QT-WB-dthao" xfId="48" xr:uid="{00000000-0005-0000-0000-00002F000000}"/>
    <cellStyle name="_KT (2)" xfId="49" xr:uid="{00000000-0005-0000-0000-000030000000}"/>
    <cellStyle name="_KT (2) 1" xfId="50" xr:uid="{00000000-0005-0000-0000-000031000000}"/>
    <cellStyle name="_KT (2) 2" xfId="51" xr:uid="{00000000-0005-0000-0000-000032000000}"/>
    <cellStyle name="_KT (2) 3" xfId="52" xr:uid="{00000000-0005-0000-0000-000033000000}"/>
    <cellStyle name="_KT (2) 4" xfId="53" xr:uid="{00000000-0005-0000-0000-000034000000}"/>
    <cellStyle name="_KT (2) 5" xfId="54" xr:uid="{00000000-0005-0000-0000-000035000000}"/>
    <cellStyle name="_KT (2)_1" xfId="55" xr:uid="{00000000-0005-0000-0000-000036000000}"/>
    <cellStyle name="_KT (2)_1 1" xfId="56" xr:uid="{00000000-0005-0000-0000-000037000000}"/>
    <cellStyle name="_KT (2)_1 2" xfId="57" xr:uid="{00000000-0005-0000-0000-000038000000}"/>
    <cellStyle name="_KT (2)_1 3" xfId="58" xr:uid="{00000000-0005-0000-0000-000039000000}"/>
    <cellStyle name="_KT (2)_1 4" xfId="59" xr:uid="{00000000-0005-0000-0000-00003A000000}"/>
    <cellStyle name="_KT (2)_1 5" xfId="60" xr:uid="{00000000-0005-0000-0000-00003B000000}"/>
    <cellStyle name="_KT (2)_1_Bao cao tien do thuc hien chi dao va ket qua thu hoi NQH" xfId="61" xr:uid="{00000000-0005-0000-0000-00003C000000}"/>
    <cellStyle name="_KT (2)_1_Lora-tungchau" xfId="62" xr:uid="{00000000-0005-0000-0000-00003D000000}"/>
    <cellStyle name="_KT (2)_1_Qt-HT3PQ1(CauKho)" xfId="63" xr:uid="{00000000-0005-0000-0000-00003E000000}"/>
    <cellStyle name="_KT (2)_1_tong hop NTM cac xa 2019 (3)" xfId="64" xr:uid="{00000000-0005-0000-0000-00003F000000}"/>
    <cellStyle name="_KT (2)_2" xfId="65" xr:uid="{00000000-0005-0000-0000-000040000000}"/>
    <cellStyle name="_KT (2)_2 1" xfId="66" xr:uid="{00000000-0005-0000-0000-000041000000}"/>
    <cellStyle name="_KT (2)_2 2" xfId="67" xr:uid="{00000000-0005-0000-0000-000042000000}"/>
    <cellStyle name="_KT (2)_2 3" xfId="68" xr:uid="{00000000-0005-0000-0000-000043000000}"/>
    <cellStyle name="_KT (2)_2 4" xfId="69" xr:uid="{00000000-0005-0000-0000-000044000000}"/>
    <cellStyle name="_KT (2)_2 5" xfId="70" xr:uid="{00000000-0005-0000-0000-000045000000}"/>
    <cellStyle name="_KT (2)_2_Bao cao tien do thuc hien chi dao va ket qua thu hoi NQH" xfId="71" xr:uid="{00000000-0005-0000-0000-000046000000}"/>
    <cellStyle name="_KT (2)_2_TG-TH" xfId="72" xr:uid="{00000000-0005-0000-0000-000047000000}"/>
    <cellStyle name="_KT (2)_2_TG-TH 1" xfId="73" xr:uid="{00000000-0005-0000-0000-000048000000}"/>
    <cellStyle name="_KT (2)_2_TG-TH 2" xfId="74" xr:uid="{00000000-0005-0000-0000-000049000000}"/>
    <cellStyle name="_KT (2)_2_TG-TH 3" xfId="75" xr:uid="{00000000-0005-0000-0000-00004A000000}"/>
    <cellStyle name="_KT (2)_2_TG-TH 4" xfId="76" xr:uid="{00000000-0005-0000-0000-00004B000000}"/>
    <cellStyle name="_KT (2)_2_TG-TH 5" xfId="77" xr:uid="{00000000-0005-0000-0000-00004C000000}"/>
    <cellStyle name="_KT (2)_2_TG-TH_BAO CAO KLCT PT2000" xfId="78" xr:uid="{00000000-0005-0000-0000-00004D000000}"/>
    <cellStyle name="_KT (2)_2_TG-TH_BAO CAO PT2000" xfId="79" xr:uid="{00000000-0005-0000-0000-00004E000000}"/>
    <cellStyle name="_KT (2)_2_TG-TH_BAO CAO PT2000_Book1" xfId="80" xr:uid="{00000000-0005-0000-0000-00004F000000}"/>
    <cellStyle name="_KT (2)_2_TG-TH_Bao cao tien do thuc hien chi dao va ket qua thu hoi NQH" xfId="81" xr:uid="{00000000-0005-0000-0000-000050000000}"/>
    <cellStyle name="_KT (2)_2_TG-TH_Bao cao XDCB 2001 - T11 KH dieu chinh 20-11-THAI" xfId="82" xr:uid="{00000000-0005-0000-0000-000051000000}"/>
    <cellStyle name="_KT (2)_2_TG-TH_Book1" xfId="83" xr:uid="{00000000-0005-0000-0000-000052000000}"/>
    <cellStyle name="_KT (2)_2_TG-TH_Book1_1" xfId="84" xr:uid="{00000000-0005-0000-0000-000053000000}"/>
    <cellStyle name="_KT (2)_2_TG-TH_Book1_2" xfId="85" xr:uid="{00000000-0005-0000-0000-000054000000}"/>
    <cellStyle name="_KT (2)_2_TG-TH_Book1_3" xfId="86" xr:uid="{00000000-0005-0000-0000-000055000000}"/>
    <cellStyle name="_KT (2)_2_TG-TH_Book1_4" xfId="87" xr:uid="{00000000-0005-0000-0000-000056000000}"/>
    <cellStyle name="_KT (2)_2_TG-TH_DTCDT MR.2N110.HOCMON.TDTOAN.CCUNG" xfId="88" xr:uid="{00000000-0005-0000-0000-000057000000}"/>
    <cellStyle name="_KT (2)_2_TG-TH_Lora-tungchau" xfId="89" xr:uid="{00000000-0005-0000-0000-000058000000}"/>
    <cellStyle name="_KT (2)_2_TG-TH_PGIA-phieu tham tra Kho bac" xfId="90" xr:uid="{00000000-0005-0000-0000-000059000000}"/>
    <cellStyle name="_KT (2)_2_TG-TH_PT02-02" xfId="91" xr:uid="{00000000-0005-0000-0000-00005A000000}"/>
    <cellStyle name="_KT (2)_2_TG-TH_PT02-02_Book1" xfId="92" xr:uid="{00000000-0005-0000-0000-00005B000000}"/>
    <cellStyle name="_KT (2)_2_TG-TH_PT02-03" xfId="93" xr:uid="{00000000-0005-0000-0000-00005C000000}"/>
    <cellStyle name="_KT (2)_2_TG-TH_PT02-03_Book1" xfId="94" xr:uid="{00000000-0005-0000-0000-00005D000000}"/>
    <cellStyle name="_KT (2)_2_TG-TH_Qt-HT3PQ1(CauKho)" xfId="95" xr:uid="{00000000-0005-0000-0000-00005E000000}"/>
    <cellStyle name="_KT (2)_2_TG-TH_tong hop NTM cac xa 2019 (3)" xfId="96" xr:uid="{00000000-0005-0000-0000-00005F000000}"/>
    <cellStyle name="_KT (2)_2_tong hop NTM cac xa 2019 (3)" xfId="97" xr:uid="{00000000-0005-0000-0000-000060000000}"/>
    <cellStyle name="_KT (2)_3" xfId="98" xr:uid="{00000000-0005-0000-0000-000061000000}"/>
    <cellStyle name="_KT (2)_3 1" xfId="99" xr:uid="{00000000-0005-0000-0000-000062000000}"/>
    <cellStyle name="_KT (2)_3 2" xfId="100" xr:uid="{00000000-0005-0000-0000-000063000000}"/>
    <cellStyle name="_KT (2)_3 3" xfId="101" xr:uid="{00000000-0005-0000-0000-000064000000}"/>
    <cellStyle name="_KT (2)_3 4" xfId="102" xr:uid="{00000000-0005-0000-0000-000065000000}"/>
    <cellStyle name="_KT (2)_3 5" xfId="103" xr:uid="{00000000-0005-0000-0000-000066000000}"/>
    <cellStyle name="_KT (2)_3_Bao cao tien do thuc hien chi dao va ket qua thu hoi NQH" xfId="104" xr:uid="{00000000-0005-0000-0000-000067000000}"/>
    <cellStyle name="_KT (2)_3_TG-TH" xfId="105" xr:uid="{00000000-0005-0000-0000-000068000000}"/>
    <cellStyle name="_KT (2)_3_TG-TH 1" xfId="106" xr:uid="{00000000-0005-0000-0000-000069000000}"/>
    <cellStyle name="_KT (2)_3_TG-TH 2" xfId="107" xr:uid="{00000000-0005-0000-0000-00006A000000}"/>
    <cellStyle name="_KT (2)_3_TG-TH 3" xfId="108" xr:uid="{00000000-0005-0000-0000-00006B000000}"/>
    <cellStyle name="_KT (2)_3_TG-TH 4" xfId="109" xr:uid="{00000000-0005-0000-0000-00006C000000}"/>
    <cellStyle name="_KT (2)_3_TG-TH 5" xfId="110" xr:uid="{00000000-0005-0000-0000-00006D000000}"/>
    <cellStyle name="_KT (2)_3_TG-TH_Bao cao tien do thuc hien chi dao va ket qua thu hoi NQH" xfId="111" xr:uid="{00000000-0005-0000-0000-00006E000000}"/>
    <cellStyle name="_KT (2)_3_TG-TH_Book1" xfId="112" xr:uid="{00000000-0005-0000-0000-00006F000000}"/>
    <cellStyle name="_KT (2)_3_TG-TH_Book1_1" xfId="113" xr:uid="{00000000-0005-0000-0000-000070000000}"/>
    <cellStyle name="_KT (2)_3_TG-TH_Book1_BC-QT-WB-dthao" xfId="114" xr:uid="{00000000-0005-0000-0000-000071000000}"/>
    <cellStyle name="_KT (2)_3_TG-TH_Lora-tungchau" xfId="115" xr:uid="{00000000-0005-0000-0000-000072000000}"/>
    <cellStyle name="_KT (2)_3_TG-TH_PERSONAL" xfId="116" xr:uid="{00000000-0005-0000-0000-000073000000}"/>
    <cellStyle name="_KT (2)_3_TG-TH_PERSONAL_HTQ.8 GD1" xfId="117" xr:uid="{00000000-0005-0000-0000-000074000000}"/>
    <cellStyle name="_KT (2)_3_TG-TH_PERSONAL_Tong hop KHCB 2001" xfId="118" xr:uid="{00000000-0005-0000-0000-000075000000}"/>
    <cellStyle name="_KT (2)_3_TG-TH_Qt-HT3PQ1(CauKho)" xfId="119" xr:uid="{00000000-0005-0000-0000-000076000000}"/>
    <cellStyle name="_KT (2)_3_TG-TH_tong hop NTM cac xa 2019 (3)" xfId="120" xr:uid="{00000000-0005-0000-0000-000077000000}"/>
    <cellStyle name="_KT (2)_3_tong hop NTM cac xa 2019 (3)" xfId="121" xr:uid="{00000000-0005-0000-0000-000078000000}"/>
    <cellStyle name="_KT (2)_4" xfId="122" xr:uid="{00000000-0005-0000-0000-000079000000}"/>
    <cellStyle name="_KT (2)_4 1" xfId="123" xr:uid="{00000000-0005-0000-0000-00007A000000}"/>
    <cellStyle name="_KT (2)_4 2" xfId="124" xr:uid="{00000000-0005-0000-0000-00007B000000}"/>
    <cellStyle name="_KT (2)_4 3" xfId="125" xr:uid="{00000000-0005-0000-0000-00007C000000}"/>
    <cellStyle name="_KT (2)_4 4" xfId="126" xr:uid="{00000000-0005-0000-0000-00007D000000}"/>
    <cellStyle name="_KT (2)_4 5" xfId="127" xr:uid="{00000000-0005-0000-0000-00007E000000}"/>
    <cellStyle name="_KT (2)_4_BAO CAO KLCT PT2000" xfId="128" xr:uid="{00000000-0005-0000-0000-00007F000000}"/>
    <cellStyle name="_KT (2)_4_BAO CAO PT2000" xfId="129" xr:uid="{00000000-0005-0000-0000-000080000000}"/>
    <cellStyle name="_KT (2)_4_BAO CAO PT2000_Book1" xfId="130" xr:uid="{00000000-0005-0000-0000-000081000000}"/>
    <cellStyle name="_KT (2)_4_Bao cao tien do thuc hien chi dao va ket qua thu hoi NQH" xfId="131" xr:uid="{00000000-0005-0000-0000-000082000000}"/>
    <cellStyle name="_KT (2)_4_Bao cao XDCB 2001 - T11 KH dieu chinh 20-11-THAI" xfId="132" xr:uid="{00000000-0005-0000-0000-000083000000}"/>
    <cellStyle name="_KT (2)_4_Book1" xfId="133" xr:uid="{00000000-0005-0000-0000-000084000000}"/>
    <cellStyle name="_KT (2)_4_Book1_1" xfId="134" xr:uid="{00000000-0005-0000-0000-000085000000}"/>
    <cellStyle name="_KT (2)_4_Book1_2" xfId="135" xr:uid="{00000000-0005-0000-0000-000086000000}"/>
    <cellStyle name="_KT (2)_4_Book1_3" xfId="136" xr:uid="{00000000-0005-0000-0000-000087000000}"/>
    <cellStyle name="_KT (2)_4_Book1_4" xfId="137" xr:uid="{00000000-0005-0000-0000-000088000000}"/>
    <cellStyle name="_KT (2)_4_DTCDT MR.2N110.HOCMON.TDTOAN.CCUNG" xfId="138" xr:uid="{00000000-0005-0000-0000-000089000000}"/>
    <cellStyle name="_KT (2)_4_Lora-tungchau" xfId="139" xr:uid="{00000000-0005-0000-0000-00008A000000}"/>
    <cellStyle name="_KT (2)_4_PGIA-phieu tham tra Kho bac" xfId="140" xr:uid="{00000000-0005-0000-0000-00008B000000}"/>
    <cellStyle name="_KT (2)_4_PT02-02" xfId="141" xr:uid="{00000000-0005-0000-0000-00008C000000}"/>
    <cellStyle name="_KT (2)_4_PT02-02_Book1" xfId="142" xr:uid="{00000000-0005-0000-0000-00008D000000}"/>
    <cellStyle name="_KT (2)_4_PT02-03" xfId="143" xr:uid="{00000000-0005-0000-0000-00008E000000}"/>
    <cellStyle name="_KT (2)_4_PT02-03_Book1" xfId="144" xr:uid="{00000000-0005-0000-0000-00008F000000}"/>
    <cellStyle name="_KT (2)_4_Qt-HT3PQ1(CauKho)" xfId="145" xr:uid="{00000000-0005-0000-0000-000090000000}"/>
    <cellStyle name="_KT (2)_4_TG-TH" xfId="146" xr:uid="{00000000-0005-0000-0000-000091000000}"/>
    <cellStyle name="_KT (2)_4_TG-TH 1" xfId="147" xr:uid="{00000000-0005-0000-0000-000092000000}"/>
    <cellStyle name="_KT (2)_4_TG-TH 2" xfId="148" xr:uid="{00000000-0005-0000-0000-000093000000}"/>
    <cellStyle name="_KT (2)_4_TG-TH 3" xfId="149" xr:uid="{00000000-0005-0000-0000-000094000000}"/>
    <cellStyle name="_KT (2)_4_TG-TH 4" xfId="150" xr:uid="{00000000-0005-0000-0000-000095000000}"/>
    <cellStyle name="_KT (2)_4_TG-TH 5" xfId="151" xr:uid="{00000000-0005-0000-0000-000096000000}"/>
    <cellStyle name="_KT (2)_4_TG-TH_Bao cao tien do thuc hien chi dao va ket qua thu hoi NQH" xfId="152" xr:uid="{00000000-0005-0000-0000-000097000000}"/>
    <cellStyle name="_KT (2)_4_TG-TH_tong hop NTM cac xa 2019 (3)" xfId="153" xr:uid="{00000000-0005-0000-0000-000098000000}"/>
    <cellStyle name="_KT (2)_4_tong hop NTM cac xa 2019 (3)" xfId="154" xr:uid="{00000000-0005-0000-0000-000099000000}"/>
    <cellStyle name="_KT (2)_5" xfId="155" xr:uid="{00000000-0005-0000-0000-00009A000000}"/>
    <cellStyle name="_KT (2)_5 1" xfId="156" xr:uid="{00000000-0005-0000-0000-00009B000000}"/>
    <cellStyle name="_KT (2)_5 2" xfId="157" xr:uid="{00000000-0005-0000-0000-00009C000000}"/>
    <cellStyle name="_KT (2)_5 3" xfId="158" xr:uid="{00000000-0005-0000-0000-00009D000000}"/>
    <cellStyle name="_KT (2)_5 4" xfId="159" xr:uid="{00000000-0005-0000-0000-00009E000000}"/>
    <cellStyle name="_KT (2)_5 5" xfId="160" xr:uid="{00000000-0005-0000-0000-00009F000000}"/>
    <cellStyle name="_KT (2)_5_BAO CAO KLCT PT2000" xfId="161" xr:uid="{00000000-0005-0000-0000-0000A0000000}"/>
    <cellStyle name="_KT (2)_5_BAO CAO PT2000" xfId="162" xr:uid="{00000000-0005-0000-0000-0000A1000000}"/>
    <cellStyle name="_KT (2)_5_BAO CAO PT2000_Book1" xfId="163" xr:uid="{00000000-0005-0000-0000-0000A2000000}"/>
    <cellStyle name="_KT (2)_5_Bao cao tien do thuc hien chi dao va ket qua thu hoi NQH" xfId="164" xr:uid="{00000000-0005-0000-0000-0000A3000000}"/>
    <cellStyle name="_KT (2)_5_Bao cao XDCB 2001 - T11 KH dieu chinh 20-11-THAI" xfId="165" xr:uid="{00000000-0005-0000-0000-0000A4000000}"/>
    <cellStyle name="_KT (2)_5_Book1" xfId="166" xr:uid="{00000000-0005-0000-0000-0000A5000000}"/>
    <cellStyle name="_KT (2)_5_Book1_1" xfId="167" xr:uid="{00000000-0005-0000-0000-0000A6000000}"/>
    <cellStyle name="_KT (2)_5_Book1_2" xfId="168" xr:uid="{00000000-0005-0000-0000-0000A7000000}"/>
    <cellStyle name="_KT (2)_5_Book1_3" xfId="169" xr:uid="{00000000-0005-0000-0000-0000A8000000}"/>
    <cellStyle name="_KT (2)_5_Book1_4" xfId="170" xr:uid="{00000000-0005-0000-0000-0000A9000000}"/>
    <cellStyle name="_KT (2)_5_Book1_BC-QT-WB-dthao" xfId="171" xr:uid="{00000000-0005-0000-0000-0000AA000000}"/>
    <cellStyle name="_KT (2)_5_DTCDT MR.2N110.HOCMON.TDTOAN.CCUNG" xfId="172" xr:uid="{00000000-0005-0000-0000-0000AB000000}"/>
    <cellStyle name="_KT (2)_5_Lora-tungchau" xfId="173" xr:uid="{00000000-0005-0000-0000-0000AC000000}"/>
    <cellStyle name="_KT (2)_5_PGIA-phieu tham tra Kho bac" xfId="174" xr:uid="{00000000-0005-0000-0000-0000AD000000}"/>
    <cellStyle name="_KT (2)_5_PT02-02" xfId="175" xr:uid="{00000000-0005-0000-0000-0000AE000000}"/>
    <cellStyle name="_KT (2)_5_PT02-02_Book1" xfId="176" xr:uid="{00000000-0005-0000-0000-0000AF000000}"/>
    <cellStyle name="_KT (2)_5_PT02-03" xfId="177" xr:uid="{00000000-0005-0000-0000-0000B0000000}"/>
    <cellStyle name="_KT (2)_5_PT02-03_Book1" xfId="178" xr:uid="{00000000-0005-0000-0000-0000B1000000}"/>
    <cellStyle name="_KT (2)_5_Qt-HT3PQ1(CauKho)" xfId="179" xr:uid="{00000000-0005-0000-0000-0000B2000000}"/>
    <cellStyle name="_KT (2)_5_tong hop NTM cac xa 2019 (3)" xfId="180" xr:uid="{00000000-0005-0000-0000-0000B3000000}"/>
    <cellStyle name="_KT (2)_Bao cao tien do thuc hien chi dao va ket qua thu hoi NQH" xfId="181" xr:uid="{00000000-0005-0000-0000-0000B4000000}"/>
    <cellStyle name="_KT (2)_Book1" xfId="182" xr:uid="{00000000-0005-0000-0000-0000B5000000}"/>
    <cellStyle name="_KT (2)_Book1_1" xfId="183" xr:uid="{00000000-0005-0000-0000-0000B6000000}"/>
    <cellStyle name="_KT (2)_Book1_BC-QT-WB-dthao" xfId="184" xr:uid="{00000000-0005-0000-0000-0000B7000000}"/>
    <cellStyle name="_KT (2)_Lora-tungchau" xfId="185" xr:uid="{00000000-0005-0000-0000-0000B8000000}"/>
    <cellStyle name="_KT (2)_PERSONAL" xfId="186" xr:uid="{00000000-0005-0000-0000-0000B9000000}"/>
    <cellStyle name="_KT (2)_PERSONAL_HTQ.8 GD1" xfId="187" xr:uid="{00000000-0005-0000-0000-0000BA000000}"/>
    <cellStyle name="_KT (2)_PERSONAL_Tong hop KHCB 2001" xfId="188" xr:uid="{00000000-0005-0000-0000-0000BB000000}"/>
    <cellStyle name="_KT (2)_Qt-HT3PQ1(CauKho)" xfId="189" xr:uid="{00000000-0005-0000-0000-0000BC000000}"/>
    <cellStyle name="_KT (2)_TG-TH" xfId="190" xr:uid="{00000000-0005-0000-0000-0000BD000000}"/>
    <cellStyle name="_KT (2)_TG-TH 1" xfId="191" xr:uid="{00000000-0005-0000-0000-0000BE000000}"/>
    <cellStyle name="_KT (2)_TG-TH 2" xfId="192" xr:uid="{00000000-0005-0000-0000-0000BF000000}"/>
    <cellStyle name="_KT (2)_TG-TH 3" xfId="193" xr:uid="{00000000-0005-0000-0000-0000C0000000}"/>
    <cellStyle name="_KT (2)_TG-TH 4" xfId="194" xr:uid="{00000000-0005-0000-0000-0000C1000000}"/>
    <cellStyle name="_KT (2)_TG-TH 5" xfId="195" xr:uid="{00000000-0005-0000-0000-0000C2000000}"/>
    <cellStyle name="_KT (2)_TG-TH_Bao cao tien do thuc hien chi dao va ket qua thu hoi NQH" xfId="196" xr:uid="{00000000-0005-0000-0000-0000C3000000}"/>
    <cellStyle name="_KT (2)_TG-TH_tong hop NTM cac xa 2019 (3)" xfId="197" xr:uid="{00000000-0005-0000-0000-0000C4000000}"/>
    <cellStyle name="_KT (2)_tong hop NTM cac xa 2019 (3)" xfId="198" xr:uid="{00000000-0005-0000-0000-0000C5000000}"/>
    <cellStyle name="_KT_TG" xfId="199" xr:uid="{00000000-0005-0000-0000-0000C6000000}"/>
    <cellStyle name="_KT_TG 1" xfId="200" xr:uid="{00000000-0005-0000-0000-0000C7000000}"/>
    <cellStyle name="_KT_TG 2" xfId="201" xr:uid="{00000000-0005-0000-0000-0000C8000000}"/>
    <cellStyle name="_KT_TG 3" xfId="202" xr:uid="{00000000-0005-0000-0000-0000C9000000}"/>
    <cellStyle name="_KT_TG 4" xfId="203" xr:uid="{00000000-0005-0000-0000-0000CA000000}"/>
    <cellStyle name="_KT_TG 5" xfId="204" xr:uid="{00000000-0005-0000-0000-0000CB000000}"/>
    <cellStyle name="_KT_TG_1" xfId="205" xr:uid="{00000000-0005-0000-0000-0000CC000000}"/>
    <cellStyle name="_KT_TG_1 1" xfId="206" xr:uid="{00000000-0005-0000-0000-0000CD000000}"/>
    <cellStyle name="_KT_TG_1 2" xfId="207" xr:uid="{00000000-0005-0000-0000-0000CE000000}"/>
    <cellStyle name="_KT_TG_1 3" xfId="208" xr:uid="{00000000-0005-0000-0000-0000CF000000}"/>
    <cellStyle name="_KT_TG_1 4" xfId="209" xr:uid="{00000000-0005-0000-0000-0000D0000000}"/>
    <cellStyle name="_KT_TG_1 5" xfId="210" xr:uid="{00000000-0005-0000-0000-0000D1000000}"/>
    <cellStyle name="_KT_TG_1_BAO CAO KLCT PT2000" xfId="211" xr:uid="{00000000-0005-0000-0000-0000D2000000}"/>
    <cellStyle name="_KT_TG_1_BAO CAO PT2000" xfId="212" xr:uid="{00000000-0005-0000-0000-0000D3000000}"/>
    <cellStyle name="_KT_TG_1_BAO CAO PT2000_Book1" xfId="213" xr:uid="{00000000-0005-0000-0000-0000D4000000}"/>
    <cellStyle name="_KT_TG_1_Bao cao tien do thuc hien chi dao va ket qua thu hoi NQH" xfId="214" xr:uid="{00000000-0005-0000-0000-0000D5000000}"/>
    <cellStyle name="_KT_TG_1_Bao cao XDCB 2001 - T11 KH dieu chinh 20-11-THAI" xfId="215" xr:uid="{00000000-0005-0000-0000-0000D6000000}"/>
    <cellStyle name="_KT_TG_1_Book1" xfId="216" xr:uid="{00000000-0005-0000-0000-0000D7000000}"/>
    <cellStyle name="_KT_TG_1_Book1_1" xfId="217" xr:uid="{00000000-0005-0000-0000-0000D8000000}"/>
    <cellStyle name="_KT_TG_1_Book1_2" xfId="218" xr:uid="{00000000-0005-0000-0000-0000D9000000}"/>
    <cellStyle name="_KT_TG_1_Book1_3" xfId="219" xr:uid="{00000000-0005-0000-0000-0000DA000000}"/>
    <cellStyle name="_KT_TG_1_Book1_4" xfId="220" xr:uid="{00000000-0005-0000-0000-0000DB000000}"/>
    <cellStyle name="_KT_TG_1_Book1_BC-QT-WB-dthao" xfId="221" xr:uid="{00000000-0005-0000-0000-0000DC000000}"/>
    <cellStyle name="_KT_TG_1_DTCDT MR.2N110.HOCMON.TDTOAN.CCUNG" xfId="222" xr:uid="{00000000-0005-0000-0000-0000DD000000}"/>
    <cellStyle name="_KT_TG_1_Lora-tungchau" xfId="223" xr:uid="{00000000-0005-0000-0000-0000DE000000}"/>
    <cellStyle name="_KT_TG_1_PGIA-phieu tham tra Kho bac" xfId="224" xr:uid="{00000000-0005-0000-0000-0000DF000000}"/>
    <cellStyle name="_KT_TG_1_PT02-02" xfId="225" xr:uid="{00000000-0005-0000-0000-0000E0000000}"/>
    <cellStyle name="_KT_TG_1_PT02-02_Book1" xfId="226" xr:uid="{00000000-0005-0000-0000-0000E1000000}"/>
    <cellStyle name="_KT_TG_1_PT02-03" xfId="227" xr:uid="{00000000-0005-0000-0000-0000E2000000}"/>
    <cellStyle name="_KT_TG_1_PT02-03_Book1" xfId="228" xr:uid="{00000000-0005-0000-0000-0000E3000000}"/>
    <cellStyle name="_KT_TG_1_Qt-HT3PQ1(CauKho)" xfId="229" xr:uid="{00000000-0005-0000-0000-0000E4000000}"/>
    <cellStyle name="_KT_TG_1_tong hop NTM cac xa 2019 (3)" xfId="230" xr:uid="{00000000-0005-0000-0000-0000E5000000}"/>
    <cellStyle name="_KT_TG_2" xfId="231" xr:uid="{00000000-0005-0000-0000-0000E6000000}"/>
    <cellStyle name="_KT_TG_2 1" xfId="232" xr:uid="{00000000-0005-0000-0000-0000E7000000}"/>
    <cellStyle name="_KT_TG_2 2" xfId="233" xr:uid="{00000000-0005-0000-0000-0000E8000000}"/>
    <cellStyle name="_KT_TG_2 3" xfId="234" xr:uid="{00000000-0005-0000-0000-0000E9000000}"/>
    <cellStyle name="_KT_TG_2 4" xfId="235" xr:uid="{00000000-0005-0000-0000-0000EA000000}"/>
    <cellStyle name="_KT_TG_2 5" xfId="236" xr:uid="{00000000-0005-0000-0000-0000EB000000}"/>
    <cellStyle name="_KT_TG_2_BAO CAO KLCT PT2000" xfId="237" xr:uid="{00000000-0005-0000-0000-0000EC000000}"/>
    <cellStyle name="_KT_TG_2_BAO CAO PT2000" xfId="238" xr:uid="{00000000-0005-0000-0000-0000ED000000}"/>
    <cellStyle name="_KT_TG_2_BAO CAO PT2000_Book1" xfId="239" xr:uid="{00000000-0005-0000-0000-0000EE000000}"/>
    <cellStyle name="_KT_TG_2_Bao cao tien do thuc hien chi dao va ket qua thu hoi NQH" xfId="240" xr:uid="{00000000-0005-0000-0000-0000EF000000}"/>
    <cellStyle name="_KT_TG_2_Bao cao XDCB 2001 - T11 KH dieu chinh 20-11-THAI" xfId="241" xr:uid="{00000000-0005-0000-0000-0000F0000000}"/>
    <cellStyle name="_KT_TG_2_Book1" xfId="242" xr:uid="{00000000-0005-0000-0000-0000F1000000}"/>
    <cellStyle name="_KT_TG_2_Book1_1" xfId="243" xr:uid="{00000000-0005-0000-0000-0000F2000000}"/>
    <cellStyle name="_KT_TG_2_Book1_2" xfId="244" xr:uid="{00000000-0005-0000-0000-0000F3000000}"/>
    <cellStyle name="_KT_TG_2_Book1_3" xfId="245" xr:uid="{00000000-0005-0000-0000-0000F4000000}"/>
    <cellStyle name="_KT_TG_2_Book1_4" xfId="246" xr:uid="{00000000-0005-0000-0000-0000F5000000}"/>
    <cellStyle name="_KT_TG_2_DTCDT MR.2N110.HOCMON.TDTOAN.CCUNG" xfId="247" xr:uid="{00000000-0005-0000-0000-0000F6000000}"/>
    <cellStyle name="_KT_TG_2_Lora-tungchau" xfId="248" xr:uid="{00000000-0005-0000-0000-0000F7000000}"/>
    <cellStyle name="_KT_TG_2_PGIA-phieu tham tra Kho bac" xfId="249" xr:uid="{00000000-0005-0000-0000-0000F8000000}"/>
    <cellStyle name="_KT_TG_2_PT02-02" xfId="250" xr:uid="{00000000-0005-0000-0000-0000F9000000}"/>
    <cellStyle name="_KT_TG_2_PT02-02_Book1" xfId="251" xr:uid="{00000000-0005-0000-0000-0000FA000000}"/>
    <cellStyle name="_KT_TG_2_PT02-03" xfId="252" xr:uid="{00000000-0005-0000-0000-0000FB000000}"/>
    <cellStyle name="_KT_TG_2_PT02-03_Book1" xfId="253" xr:uid="{00000000-0005-0000-0000-0000FC000000}"/>
    <cellStyle name="_KT_TG_2_Qt-HT3PQ1(CauKho)" xfId="254" xr:uid="{00000000-0005-0000-0000-0000FD000000}"/>
    <cellStyle name="_KT_TG_2_tong hop NTM cac xa 2019 (3)" xfId="255" xr:uid="{00000000-0005-0000-0000-0000FE000000}"/>
    <cellStyle name="_KT_TG_3" xfId="256" xr:uid="{00000000-0005-0000-0000-0000FF000000}"/>
    <cellStyle name="_KT_TG_3 1" xfId="257" xr:uid="{00000000-0005-0000-0000-000000010000}"/>
    <cellStyle name="_KT_TG_3 2" xfId="258" xr:uid="{00000000-0005-0000-0000-000001010000}"/>
    <cellStyle name="_KT_TG_3 3" xfId="259" xr:uid="{00000000-0005-0000-0000-000002010000}"/>
    <cellStyle name="_KT_TG_3 4" xfId="260" xr:uid="{00000000-0005-0000-0000-000003010000}"/>
    <cellStyle name="_KT_TG_3 5" xfId="261" xr:uid="{00000000-0005-0000-0000-000004010000}"/>
    <cellStyle name="_KT_TG_3_Bao cao tien do thuc hien chi dao va ket qua thu hoi NQH" xfId="262" xr:uid="{00000000-0005-0000-0000-000005010000}"/>
    <cellStyle name="_KT_TG_3_tong hop NTM cac xa 2019 (3)" xfId="263" xr:uid="{00000000-0005-0000-0000-000006010000}"/>
    <cellStyle name="_KT_TG_4" xfId="264" xr:uid="{00000000-0005-0000-0000-000007010000}"/>
    <cellStyle name="_KT_TG_4 1" xfId="265" xr:uid="{00000000-0005-0000-0000-000008010000}"/>
    <cellStyle name="_KT_TG_4 2" xfId="266" xr:uid="{00000000-0005-0000-0000-000009010000}"/>
    <cellStyle name="_KT_TG_4 3" xfId="267" xr:uid="{00000000-0005-0000-0000-00000A010000}"/>
    <cellStyle name="_KT_TG_4 4" xfId="268" xr:uid="{00000000-0005-0000-0000-00000B010000}"/>
    <cellStyle name="_KT_TG_4 5" xfId="269" xr:uid="{00000000-0005-0000-0000-00000C010000}"/>
    <cellStyle name="_KT_TG_4_Bao cao tien do thuc hien chi dao va ket qua thu hoi NQH" xfId="270" xr:uid="{00000000-0005-0000-0000-00000D010000}"/>
    <cellStyle name="_KT_TG_4_Lora-tungchau" xfId="271" xr:uid="{00000000-0005-0000-0000-00000E010000}"/>
    <cellStyle name="_KT_TG_4_Qt-HT3PQ1(CauKho)" xfId="272" xr:uid="{00000000-0005-0000-0000-00000F010000}"/>
    <cellStyle name="_KT_TG_4_tong hop NTM cac xa 2019 (3)" xfId="273" xr:uid="{00000000-0005-0000-0000-000010010000}"/>
    <cellStyle name="_KT_TG_Bao cao tien do thuc hien chi dao va ket qua thu hoi NQH" xfId="274" xr:uid="{00000000-0005-0000-0000-000011010000}"/>
    <cellStyle name="_KT_TG_tong hop NTM cac xa 2019 (3)" xfId="275" xr:uid="{00000000-0005-0000-0000-000012010000}"/>
    <cellStyle name="_Lora-tungchau" xfId="276" xr:uid="{00000000-0005-0000-0000-000013010000}"/>
    <cellStyle name="_PERSONAL" xfId="277" xr:uid="{00000000-0005-0000-0000-000014010000}"/>
    <cellStyle name="_PERSONAL_HTQ.8 GD1" xfId="278" xr:uid="{00000000-0005-0000-0000-000015010000}"/>
    <cellStyle name="_PERSONAL_Tong hop KHCB 2001" xfId="279" xr:uid="{00000000-0005-0000-0000-000016010000}"/>
    <cellStyle name="_Qt-HT3PQ1(CauKho)" xfId="280" xr:uid="{00000000-0005-0000-0000-000017010000}"/>
    <cellStyle name="_SO T11" xfId="281" xr:uid="{00000000-0005-0000-0000-000018010000}"/>
    <cellStyle name="_SO T11 1" xfId="282" xr:uid="{00000000-0005-0000-0000-000019010000}"/>
    <cellStyle name="_SO T11 2" xfId="283" xr:uid="{00000000-0005-0000-0000-00001A010000}"/>
    <cellStyle name="_SO T11 3" xfId="284" xr:uid="{00000000-0005-0000-0000-00001B010000}"/>
    <cellStyle name="_SO T11 4" xfId="285" xr:uid="{00000000-0005-0000-0000-00001C010000}"/>
    <cellStyle name="_SO T11 5" xfId="286" xr:uid="{00000000-0005-0000-0000-00001D010000}"/>
    <cellStyle name="_SO T11_Bao cao tien do thuc hien chi dao va ket qua thu hoi NQH" xfId="287" xr:uid="{00000000-0005-0000-0000-00001E010000}"/>
    <cellStyle name="_TG-TH" xfId="288" xr:uid="{00000000-0005-0000-0000-00001F010000}"/>
    <cellStyle name="_TG-TH 1" xfId="289" xr:uid="{00000000-0005-0000-0000-000020010000}"/>
    <cellStyle name="_TG-TH 2" xfId="290" xr:uid="{00000000-0005-0000-0000-000021010000}"/>
    <cellStyle name="_TG-TH 3" xfId="291" xr:uid="{00000000-0005-0000-0000-000022010000}"/>
    <cellStyle name="_TG-TH 4" xfId="292" xr:uid="{00000000-0005-0000-0000-000023010000}"/>
    <cellStyle name="_TG-TH 5" xfId="293" xr:uid="{00000000-0005-0000-0000-000024010000}"/>
    <cellStyle name="_TG-TH_1" xfId="294" xr:uid="{00000000-0005-0000-0000-000025010000}"/>
    <cellStyle name="_TG-TH_1 1" xfId="295" xr:uid="{00000000-0005-0000-0000-000026010000}"/>
    <cellStyle name="_TG-TH_1 2" xfId="296" xr:uid="{00000000-0005-0000-0000-000027010000}"/>
    <cellStyle name="_TG-TH_1 3" xfId="297" xr:uid="{00000000-0005-0000-0000-000028010000}"/>
    <cellStyle name="_TG-TH_1 4" xfId="298" xr:uid="{00000000-0005-0000-0000-000029010000}"/>
    <cellStyle name="_TG-TH_1 5" xfId="299" xr:uid="{00000000-0005-0000-0000-00002A010000}"/>
    <cellStyle name="_TG-TH_1_BAO CAO KLCT PT2000" xfId="300" xr:uid="{00000000-0005-0000-0000-00002B010000}"/>
    <cellStyle name="_TG-TH_1_BAO CAO PT2000" xfId="301" xr:uid="{00000000-0005-0000-0000-00002C010000}"/>
    <cellStyle name="_TG-TH_1_BAO CAO PT2000_Book1" xfId="302" xr:uid="{00000000-0005-0000-0000-00002D010000}"/>
    <cellStyle name="_TG-TH_1_Bao cao tien do thuc hien chi dao va ket qua thu hoi NQH" xfId="303" xr:uid="{00000000-0005-0000-0000-00002E010000}"/>
    <cellStyle name="_TG-TH_1_Bao cao XDCB 2001 - T11 KH dieu chinh 20-11-THAI" xfId="304" xr:uid="{00000000-0005-0000-0000-00002F010000}"/>
    <cellStyle name="_TG-TH_1_Book1" xfId="305" xr:uid="{00000000-0005-0000-0000-000030010000}"/>
    <cellStyle name="_TG-TH_1_Book1_1" xfId="306" xr:uid="{00000000-0005-0000-0000-000031010000}"/>
    <cellStyle name="_TG-TH_1_Book1_2" xfId="307" xr:uid="{00000000-0005-0000-0000-000032010000}"/>
    <cellStyle name="_TG-TH_1_Book1_3" xfId="308" xr:uid="{00000000-0005-0000-0000-000033010000}"/>
    <cellStyle name="_TG-TH_1_Book1_4" xfId="309" xr:uid="{00000000-0005-0000-0000-000034010000}"/>
    <cellStyle name="_TG-TH_1_Book1_BC-QT-WB-dthao" xfId="310" xr:uid="{00000000-0005-0000-0000-000035010000}"/>
    <cellStyle name="_TG-TH_1_DTCDT MR.2N110.HOCMON.TDTOAN.CCUNG" xfId="311" xr:uid="{00000000-0005-0000-0000-000036010000}"/>
    <cellStyle name="_TG-TH_1_Lora-tungchau" xfId="312" xr:uid="{00000000-0005-0000-0000-000037010000}"/>
    <cellStyle name="_TG-TH_1_PGIA-phieu tham tra Kho bac" xfId="313" xr:uid="{00000000-0005-0000-0000-000038010000}"/>
    <cellStyle name="_TG-TH_1_PT02-02" xfId="314" xr:uid="{00000000-0005-0000-0000-000039010000}"/>
    <cellStyle name="_TG-TH_1_PT02-02_Book1" xfId="315" xr:uid="{00000000-0005-0000-0000-00003A010000}"/>
    <cellStyle name="_TG-TH_1_PT02-03" xfId="316" xr:uid="{00000000-0005-0000-0000-00003B010000}"/>
    <cellStyle name="_TG-TH_1_PT02-03_Book1" xfId="317" xr:uid="{00000000-0005-0000-0000-00003C010000}"/>
    <cellStyle name="_TG-TH_1_Qt-HT3PQ1(CauKho)" xfId="318" xr:uid="{00000000-0005-0000-0000-00003D010000}"/>
    <cellStyle name="_TG-TH_1_tong hop NTM cac xa 2019 (3)" xfId="319" xr:uid="{00000000-0005-0000-0000-00003E010000}"/>
    <cellStyle name="_TG-TH_2" xfId="320" xr:uid="{00000000-0005-0000-0000-00003F010000}"/>
    <cellStyle name="_TG-TH_2 1" xfId="321" xr:uid="{00000000-0005-0000-0000-000040010000}"/>
    <cellStyle name="_TG-TH_2 2" xfId="322" xr:uid="{00000000-0005-0000-0000-000041010000}"/>
    <cellStyle name="_TG-TH_2 3" xfId="323" xr:uid="{00000000-0005-0000-0000-000042010000}"/>
    <cellStyle name="_TG-TH_2 4" xfId="324" xr:uid="{00000000-0005-0000-0000-000043010000}"/>
    <cellStyle name="_TG-TH_2 5" xfId="325" xr:uid="{00000000-0005-0000-0000-000044010000}"/>
    <cellStyle name="_TG-TH_2_BAO CAO KLCT PT2000" xfId="326" xr:uid="{00000000-0005-0000-0000-000045010000}"/>
    <cellStyle name="_TG-TH_2_BAO CAO PT2000" xfId="327" xr:uid="{00000000-0005-0000-0000-000046010000}"/>
    <cellStyle name="_TG-TH_2_BAO CAO PT2000_Book1" xfId="328" xr:uid="{00000000-0005-0000-0000-000047010000}"/>
    <cellStyle name="_TG-TH_2_Bao cao tien do thuc hien chi dao va ket qua thu hoi NQH" xfId="329" xr:uid="{00000000-0005-0000-0000-000048010000}"/>
    <cellStyle name="_TG-TH_2_Bao cao XDCB 2001 - T11 KH dieu chinh 20-11-THAI" xfId="330" xr:uid="{00000000-0005-0000-0000-000049010000}"/>
    <cellStyle name="_TG-TH_2_Book1" xfId="331" xr:uid="{00000000-0005-0000-0000-00004A010000}"/>
    <cellStyle name="_TG-TH_2_Book1_1" xfId="332" xr:uid="{00000000-0005-0000-0000-00004B010000}"/>
    <cellStyle name="_TG-TH_2_Book1_2" xfId="333" xr:uid="{00000000-0005-0000-0000-00004C010000}"/>
    <cellStyle name="_TG-TH_2_Book1_3" xfId="334" xr:uid="{00000000-0005-0000-0000-00004D010000}"/>
    <cellStyle name="_TG-TH_2_Book1_4" xfId="335" xr:uid="{00000000-0005-0000-0000-00004E010000}"/>
    <cellStyle name="_TG-TH_2_DTCDT MR.2N110.HOCMON.TDTOAN.CCUNG" xfId="336" xr:uid="{00000000-0005-0000-0000-00004F010000}"/>
    <cellStyle name="_TG-TH_2_Lora-tungchau" xfId="337" xr:uid="{00000000-0005-0000-0000-000050010000}"/>
    <cellStyle name="_TG-TH_2_PGIA-phieu tham tra Kho bac" xfId="338" xr:uid="{00000000-0005-0000-0000-000051010000}"/>
    <cellStyle name="_TG-TH_2_PT02-02" xfId="339" xr:uid="{00000000-0005-0000-0000-000052010000}"/>
    <cellStyle name="_TG-TH_2_PT02-02_Book1" xfId="340" xr:uid="{00000000-0005-0000-0000-000053010000}"/>
    <cellStyle name="_TG-TH_2_PT02-03" xfId="341" xr:uid="{00000000-0005-0000-0000-000054010000}"/>
    <cellStyle name="_TG-TH_2_PT02-03_Book1" xfId="342" xr:uid="{00000000-0005-0000-0000-000055010000}"/>
    <cellStyle name="_TG-TH_2_Qt-HT3PQ1(CauKho)" xfId="343" xr:uid="{00000000-0005-0000-0000-000056010000}"/>
    <cellStyle name="_TG-TH_2_tong hop NTM cac xa 2019 (3)" xfId="344" xr:uid="{00000000-0005-0000-0000-000057010000}"/>
    <cellStyle name="_TG-TH_3" xfId="345" xr:uid="{00000000-0005-0000-0000-000058010000}"/>
    <cellStyle name="_TG-TH_3 1" xfId="346" xr:uid="{00000000-0005-0000-0000-000059010000}"/>
    <cellStyle name="_TG-TH_3 2" xfId="347" xr:uid="{00000000-0005-0000-0000-00005A010000}"/>
    <cellStyle name="_TG-TH_3 3" xfId="348" xr:uid="{00000000-0005-0000-0000-00005B010000}"/>
    <cellStyle name="_TG-TH_3 4" xfId="349" xr:uid="{00000000-0005-0000-0000-00005C010000}"/>
    <cellStyle name="_TG-TH_3 5" xfId="350" xr:uid="{00000000-0005-0000-0000-00005D010000}"/>
    <cellStyle name="_TG-TH_3_Bao cao tien do thuc hien chi dao va ket qua thu hoi NQH" xfId="351" xr:uid="{00000000-0005-0000-0000-00005E010000}"/>
    <cellStyle name="_TG-TH_3_Lora-tungchau" xfId="352" xr:uid="{00000000-0005-0000-0000-00005F010000}"/>
    <cellStyle name="_TG-TH_3_Qt-HT3PQ1(CauKho)" xfId="353" xr:uid="{00000000-0005-0000-0000-000060010000}"/>
    <cellStyle name="_TG-TH_3_tong hop NTM cac xa 2019 (3)" xfId="354" xr:uid="{00000000-0005-0000-0000-000061010000}"/>
    <cellStyle name="_TG-TH_4" xfId="355" xr:uid="{00000000-0005-0000-0000-000062010000}"/>
    <cellStyle name="_TG-TH_4 1" xfId="356" xr:uid="{00000000-0005-0000-0000-000063010000}"/>
    <cellStyle name="_TG-TH_4 2" xfId="357" xr:uid="{00000000-0005-0000-0000-000064010000}"/>
    <cellStyle name="_TG-TH_4 3" xfId="358" xr:uid="{00000000-0005-0000-0000-000065010000}"/>
    <cellStyle name="_TG-TH_4 4" xfId="359" xr:uid="{00000000-0005-0000-0000-000066010000}"/>
    <cellStyle name="_TG-TH_4 5" xfId="360" xr:uid="{00000000-0005-0000-0000-000067010000}"/>
    <cellStyle name="_TG-TH_4_Bao cao tien do thuc hien chi dao va ket qua thu hoi NQH" xfId="361" xr:uid="{00000000-0005-0000-0000-000068010000}"/>
    <cellStyle name="_TG-TH_4_tong hop NTM cac xa 2019 (3)" xfId="362" xr:uid="{00000000-0005-0000-0000-000069010000}"/>
    <cellStyle name="_TG-TH_Bao cao tien do thuc hien chi dao va ket qua thu hoi NQH" xfId="363" xr:uid="{00000000-0005-0000-0000-00006A010000}"/>
    <cellStyle name="_TG-TH_tong hop NTM cac xa 2019 (3)" xfId="364" xr:uid="{00000000-0005-0000-0000-00006B010000}"/>
    <cellStyle name="_x005f_x0001_" xfId="365" xr:uid="{00000000-0005-0000-0000-00006C010000}"/>
    <cellStyle name="_x005f_x0001_ 1" xfId="366" xr:uid="{00000000-0005-0000-0000-00006D010000}"/>
    <cellStyle name="_x005f_x0001_ 2" xfId="367" xr:uid="{00000000-0005-0000-0000-00006E010000}"/>
    <cellStyle name="’Ê‰Ý [0.00]_laroux" xfId="368" xr:uid="{00000000-0005-0000-0000-00006F010000}"/>
    <cellStyle name="’Ê‰Ý_laroux" xfId="369" xr:uid="{00000000-0005-0000-0000-000070010000}"/>
    <cellStyle name="»õ±Ò[0]_Sheet1" xfId="370" xr:uid="{00000000-0005-0000-0000-000071010000}"/>
    <cellStyle name="»õ±Ò_Sheet1" xfId="371" xr:uid="{00000000-0005-0000-0000-000072010000}"/>
    <cellStyle name="•W€_¯–ì" xfId="372" xr:uid="{00000000-0005-0000-0000-000073010000}"/>
    <cellStyle name="1" xfId="373" xr:uid="{00000000-0005-0000-0000-000074010000}"/>
    <cellStyle name="1 1" xfId="374" xr:uid="{00000000-0005-0000-0000-000075010000}"/>
    <cellStyle name="1 2" xfId="375" xr:uid="{00000000-0005-0000-0000-000076010000}"/>
    <cellStyle name="1 3" xfId="376" xr:uid="{00000000-0005-0000-0000-000077010000}"/>
    <cellStyle name="1 4" xfId="377" xr:uid="{00000000-0005-0000-0000-000078010000}"/>
    <cellStyle name="1 5" xfId="378" xr:uid="{00000000-0005-0000-0000-000079010000}"/>
    <cellStyle name="1_Bao cao tien do thuc hien chi dao va ket qua thu hoi NQH" xfId="379" xr:uid="{00000000-0005-0000-0000-00007A010000}"/>
    <cellStyle name="1_Thanh toan GD 2" xfId="380" xr:uid="{00000000-0005-0000-0000-00007B010000}"/>
    <cellStyle name="¹éºÐÀ²_      " xfId="381" xr:uid="{00000000-0005-0000-0000-00007C010000}"/>
    <cellStyle name="2" xfId="382" xr:uid="{00000000-0005-0000-0000-00007D010000}"/>
    <cellStyle name="2 1" xfId="383" xr:uid="{00000000-0005-0000-0000-00007E010000}"/>
    <cellStyle name="2 2" xfId="384" xr:uid="{00000000-0005-0000-0000-00007F010000}"/>
    <cellStyle name="2 3" xfId="385" xr:uid="{00000000-0005-0000-0000-000080010000}"/>
    <cellStyle name="2 4" xfId="386" xr:uid="{00000000-0005-0000-0000-000081010000}"/>
    <cellStyle name="2 5" xfId="387" xr:uid="{00000000-0005-0000-0000-000082010000}"/>
    <cellStyle name="2_Bao cao tien do thuc hien chi dao va ket qua thu hoi NQH" xfId="388" xr:uid="{00000000-0005-0000-0000-000083010000}"/>
    <cellStyle name="2_Thanh toan GD 2" xfId="389" xr:uid="{00000000-0005-0000-0000-000084010000}"/>
    <cellStyle name="20% - Accent1 1" xfId="390" xr:uid="{00000000-0005-0000-0000-000085010000}"/>
    <cellStyle name="20% - Accent1 1 1" xfId="391" xr:uid="{00000000-0005-0000-0000-000086010000}"/>
    <cellStyle name="20% - Accent1 1 2" xfId="392" xr:uid="{00000000-0005-0000-0000-000087010000}"/>
    <cellStyle name="20% - Accent1 1 3" xfId="393" xr:uid="{00000000-0005-0000-0000-000088010000}"/>
    <cellStyle name="20% - Accent1 1 4" xfId="394" xr:uid="{00000000-0005-0000-0000-000089010000}"/>
    <cellStyle name="20% - Accent1 1 5" xfId="395" xr:uid="{00000000-0005-0000-0000-00008A010000}"/>
    <cellStyle name="20% - Accent1 2" xfId="396" xr:uid="{00000000-0005-0000-0000-00008B010000}"/>
    <cellStyle name="20% - Accent1 2 1" xfId="397" xr:uid="{00000000-0005-0000-0000-00008C010000}"/>
    <cellStyle name="20% - Accent1 2 2" xfId="398" xr:uid="{00000000-0005-0000-0000-00008D010000}"/>
    <cellStyle name="20% - Accent1 2 3" xfId="399" xr:uid="{00000000-0005-0000-0000-00008E010000}"/>
    <cellStyle name="20% - Accent1 2 4" xfId="400" xr:uid="{00000000-0005-0000-0000-00008F010000}"/>
    <cellStyle name="20% - Accent1 2 5" xfId="401" xr:uid="{00000000-0005-0000-0000-000090010000}"/>
    <cellStyle name="20% - Accent1 2_Bao cao tien do thuc hien chi dao va ket qua thu hoi NQH" xfId="402" xr:uid="{00000000-0005-0000-0000-000091010000}"/>
    <cellStyle name="20% - Accent1 3" xfId="403" xr:uid="{00000000-0005-0000-0000-000092010000}"/>
    <cellStyle name="20% - Accent1 4" xfId="404" xr:uid="{00000000-0005-0000-0000-000093010000}"/>
    <cellStyle name="20% - Accent2 1" xfId="405" xr:uid="{00000000-0005-0000-0000-000094010000}"/>
    <cellStyle name="20% - Accent2 1 1" xfId="406" xr:uid="{00000000-0005-0000-0000-000095010000}"/>
    <cellStyle name="20% - Accent2 1 2" xfId="407" xr:uid="{00000000-0005-0000-0000-000096010000}"/>
    <cellStyle name="20% - Accent2 1 3" xfId="408" xr:uid="{00000000-0005-0000-0000-000097010000}"/>
    <cellStyle name="20% - Accent2 1 4" xfId="409" xr:uid="{00000000-0005-0000-0000-000098010000}"/>
    <cellStyle name="20% - Accent2 1 5" xfId="410" xr:uid="{00000000-0005-0000-0000-000099010000}"/>
    <cellStyle name="20% - Accent2 2" xfId="411" xr:uid="{00000000-0005-0000-0000-00009A010000}"/>
    <cellStyle name="20% - Accent2 2 1" xfId="412" xr:uid="{00000000-0005-0000-0000-00009B010000}"/>
    <cellStyle name="20% - Accent2 2 2" xfId="413" xr:uid="{00000000-0005-0000-0000-00009C010000}"/>
    <cellStyle name="20% - Accent2 2 3" xfId="414" xr:uid="{00000000-0005-0000-0000-00009D010000}"/>
    <cellStyle name="20% - Accent2 2 4" xfId="415" xr:uid="{00000000-0005-0000-0000-00009E010000}"/>
    <cellStyle name="20% - Accent2 2 5" xfId="416" xr:uid="{00000000-0005-0000-0000-00009F010000}"/>
    <cellStyle name="20% - Accent2 2_Bao cao tien do thuc hien chi dao va ket qua thu hoi NQH" xfId="417" xr:uid="{00000000-0005-0000-0000-0000A0010000}"/>
    <cellStyle name="20% - Accent2 3" xfId="418" xr:uid="{00000000-0005-0000-0000-0000A1010000}"/>
    <cellStyle name="20% - Accent2 4" xfId="419" xr:uid="{00000000-0005-0000-0000-0000A2010000}"/>
    <cellStyle name="20% - Accent3 1" xfId="420" xr:uid="{00000000-0005-0000-0000-0000A3010000}"/>
    <cellStyle name="20% - Accent3 1 1" xfId="421" xr:uid="{00000000-0005-0000-0000-0000A4010000}"/>
    <cellStyle name="20% - Accent3 1 2" xfId="422" xr:uid="{00000000-0005-0000-0000-0000A5010000}"/>
    <cellStyle name="20% - Accent3 1 3" xfId="423" xr:uid="{00000000-0005-0000-0000-0000A6010000}"/>
    <cellStyle name="20% - Accent3 1 4" xfId="424" xr:uid="{00000000-0005-0000-0000-0000A7010000}"/>
    <cellStyle name="20% - Accent3 1 5" xfId="425" xr:uid="{00000000-0005-0000-0000-0000A8010000}"/>
    <cellStyle name="20% - Accent3 2" xfId="426" xr:uid="{00000000-0005-0000-0000-0000A9010000}"/>
    <cellStyle name="20% - Accent3 2 1" xfId="427" xr:uid="{00000000-0005-0000-0000-0000AA010000}"/>
    <cellStyle name="20% - Accent3 2 2" xfId="428" xr:uid="{00000000-0005-0000-0000-0000AB010000}"/>
    <cellStyle name="20% - Accent3 2 3" xfId="429" xr:uid="{00000000-0005-0000-0000-0000AC010000}"/>
    <cellStyle name="20% - Accent3 2 4" xfId="430" xr:uid="{00000000-0005-0000-0000-0000AD010000}"/>
    <cellStyle name="20% - Accent3 2 5" xfId="431" xr:uid="{00000000-0005-0000-0000-0000AE010000}"/>
    <cellStyle name="20% - Accent3 2_Bao cao tien do thuc hien chi dao va ket qua thu hoi NQH" xfId="432" xr:uid="{00000000-0005-0000-0000-0000AF010000}"/>
    <cellStyle name="20% - Accent3 3" xfId="433" xr:uid="{00000000-0005-0000-0000-0000B0010000}"/>
    <cellStyle name="20% - Accent3 4" xfId="434" xr:uid="{00000000-0005-0000-0000-0000B1010000}"/>
    <cellStyle name="20% - Accent4 1" xfId="435" xr:uid="{00000000-0005-0000-0000-0000B2010000}"/>
    <cellStyle name="20% - Accent4 1 1" xfId="436" xr:uid="{00000000-0005-0000-0000-0000B3010000}"/>
    <cellStyle name="20% - Accent4 1 2" xfId="437" xr:uid="{00000000-0005-0000-0000-0000B4010000}"/>
    <cellStyle name="20% - Accent4 1 3" xfId="438" xr:uid="{00000000-0005-0000-0000-0000B5010000}"/>
    <cellStyle name="20% - Accent4 1 4" xfId="439" xr:uid="{00000000-0005-0000-0000-0000B6010000}"/>
    <cellStyle name="20% - Accent4 1 5" xfId="440" xr:uid="{00000000-0005-0000-0000-0000B7010000}"/>
    <cellStyle name="20% - Accent4 2" xfId="441" xr:uid="{00000000-0005-0000-0000-0000B8010000}"/>
    <cellStyle name="20% - Accent4 2 1" xfId="442" xr:uid="{00000000-0005-0000-0000-0000B9010000}"/>
    <cellStyle name="20% - Accent4 2 2" xfId="443" xr:uid="{00000000-0005-0000-0000-0000BA010000}"/>
    <cellStyle name="20% - Accent4 2 3" xfId="444" xr:uid="{00000000-0005-0000-0000-0000BB010000}"/>
    <cellStyle name="20% - Accent4 2 4" xfId="445" xr:uid="{00000000-0005-0000-0000-0000BC010000}"/>
    <cellStyle name="20% - Accent4 2 5" xfId="446" xr:uid="{00000000-0005-0000-0000-0000BD010000}"/>
    <cellStyle name="20% - Accent4 2_Bao cao tien do thuc hien chi dao va ket qua thu hoi NQH" xfId="447" xr:uid="{00000000-0005-0000-0000-0000BE010000}"/>
    <cellStyle name="20% - Accent4 3" xfId="448" xr:uid="{00000000-0005-0000-0000-0000BF010000}"/>
    <cellStyle name="20% - Accent4 4" xfId="449" xr:uid="{00000000-0005-0000-0000-0000C0010000}"/>
    <cellStyle name="20% - Accent5 1" xfId="450" xr:uid="{00000000-0005-0000-0000-0000C1010000}"/>
    <cellStyle name="20% - Accent5 1 1" xfId="451" xr:uid="{00000000-0005-0000-0000-0000C2010000}"/>
    <cellStyle name="20% - Accent5 1 2" xfId="452" xr:uid="{00000000-0005-0000-0000-0000C3010000}"/>
    <cellStyle name="20% - Accent5 1 3" xfId="453" xr:uid="{00000000-0005-0000-0000-0000C4010000}"/>
    <cellStyle name="20% - Accent5 1 4" xfId="454" xr:uid="{00000000-0005-0000-0000-0000C5010000}"/>
    <cellStyle name="20% - Accent5 1 5" xfId="455" xr:uid="{00000000-0005-0000-0000-0000C6010000}"/>
    <cellStyle name="20% - Accent5 2" xfId="456" xr:uid="{00000000-0005-0000-0000-0000C7010000}"/>
    <cellStyle name="20% - Accent5 2 1" xfId="457" xr:uid="{00000000-0005-0000-0000-0000C8010000}"/>
    <cellStyle name="20% - Accent5 2 2" xfId="458" xr:uid="{00000000-0005-0000-0000-0000C9010000}"/>
    <cellStyle name="20% - Accent5 2 3" xfId="459" xr:uid="{00000000-0005-0000-0000-0000CA010000}"/>
    <cellStyle name="20% - Accent5 2 4" xfId="460" xr:uid="{00000000-0005-0000-0000-0000CB010000}"/>
    <cellStyle name="20% - Accent5 2 5" xfId="461" xr:uid="{00000000-0005-0000-0000-0000CC010000}"/>
    <cellStyle name="20% - Accent5 2_Bao cao tien do thuc hien chi dao va ket qua thu hoi NQH" xfId="462" xr:uid="{00000000-0005-0000-0000-0000CD010000}"/>
    <cellStyle name="20% - Accent5 3" xfId="463" xr:uid="{00000000-0005-0000-0000-0000CE010000}"/>
    <cellStyle name="20% - Accent5 4" xfId="464" xr:uid="{00000000-0005-0000-0000-0000CF010000}"/>
    <cellStyle name="20% - Accent6 1" xfId="465" xr:uid="{00000000-0005-0000-0000-0000D0010000}"/>
    <cellStyle name="20% - Accent6 1 1" xfId="466" xr:uid="{00000000-0005-0000-0000-0000D1010000}"/>
    <cellStyle name="20% - Accent6 1 2" xfId="467" xr:uid="{00000000-0005-0000-0000-0000D2010000}"/>
    <cellStyle name="20% - Accent6 1 3" xfId="468" xr:uid="{00000000-0005-0000-0000-0000D3010000}"/>
    <cellStyle name="20% - Accent6 1 4" xfId="469" xr:uid="{00000000-0005-0000-0000-0000D4010000}"/>
    <cellStyle name="20% - Accent6 1 5" xfId="470" xr:uid="{00000000-0005-0000-0000-0000D5010000}"/>
    <cellStyle name="20% - Accent6 2" xfId="471" xr:uid="{00000000-0005-0000-0000-0000D6010000}"/>
    <cellStyle name="20% - Accent6 2 1" xfId="472" xr:uid="{00000000-0005-0000-0000-0000D7010000}"/>
    <cellStyle name="20% - Accent6 2 2" xfId="473" xr:uid="{00000000-0005-0000-0000-0000D8010000}"/>
    <cellStyle name="20% - Accent6 2 3" xfId="474" xr:uid="{00000000-0005-0000-0000-0000D9010000}"/>
    <cellStyle name="20% - Accent6 2 4" xfId="475" xr:uid="{00000000-0005-0000-0000-0000DA010000}"/>
    <cellStyle name="20% - Accent6 2 5" xfId="476" xr:uid="{00000000-0005-0000-0000-0000DB010000}"/>
    <cellStyle name="20% - Accent6 2_Bao cao tien do thuc hien chi dao va ket qua thu hoi NQH" xfId="477" xr:uid="{00000000-0005-0000-0000-0000DC010000}"/>
    <cellStyle name="20% - Accent6 3" xfId="478" xr:uid="{00000000-0005-0000-0000-0000DD010000}"/>
    <cellStyle name="20% - Accent6 4" xfId="479" xr:uid="{00000000-0005-0000-0000-0000DE010000}"/>
    <cellStyle name="3" xfId="480" xr:uid="{00000000-0005-0000-0000-0000DF010000}"/>
    <cellStyle name="3 1" xfId="481" xr:uid="{00000000-0005-0000-0000-0000E0010000}"/>
    <cellStyle name="3 2" xfId="482" xr:uid="{00000000-0005-0000-0000-0000E1010000}"/>
    <cellStyle name="3 3" xfId="483" xr:uid="{00000000-0005-0000-0000-0000E2010000}"/>
    <cellStyle name="3 4" xfId="484" xr:uid="{00000000-0005-0000-0000-0000E3010000}"/>
    <cellStyle name="3 5" xfId="485" xr:uid="{00000000-0005-0000-0000-0000E4010000}"/>
    <cellStyle name="3_Bao cao tien do thuc hien chi dao va ket qua thu hoi NQH" xfId="486" xr:uid="{00000000-0005-0000-0000-0000E5010000}"/>
    <cellStyle name="3_Thanh toan GD 2" xfId="487" xr:uid="{00000000-0005-0000-0000-0000E6010000}"/>
    <cellStyle name="³£¹æ_GZ TV" xfId="488" xr:uid="{00000000-0005-0000-0000-0000E7010000}"/>
    <cellStyle name="4" xfId="489" xr:uid="{00000000-0005-0000-0000-0000E8010000}"/>
    <cellStyle name="4 1" xfId="490" xr:uid="{00000000-0005-0000-0000-0000E9010000}"/>
    <cellStyle name="4 2" xfId="491" xr:uid="{00000000-0005-0000-0000-0000EA010000}"/>
    <cellStyle name="4 3" xfId="492" xr:uid="{00000000-0005-0000-0000-0000EB010000}"/>
    <cellStyle name="4 4" xfId="493" xr:uid="{00000000-0005-0000-0000-0000EC010000}"/>
    <cellStyle name="4 5" xfId="494" xr:uid="{00000000-0005-0000-0000-0000ED010000}"/>
    <cellStyle name="40% - Accent1 1" xfId="495" xr:uid="{00000000-0005-0000-0000-0000EE010000}"/>
    <cellStyle name="40% - Accent1 1 1" xfId="496" xr:uid="{00000000-0005-0000-0000-0000EF010000}"/>
    <cellStyle name="40% - Accent1 1 2" xfId="497" xr:uid="{00000000-0005-0000-0000-0000F0010000}"/>
    <cellStyle name="40% - Accent1 1 3" xfId="498" xr:uid="{00000000-0005-0000-0000-0000F1010000}"/>
    <cellStyle name="40% - Accent1 1 4" xfId="499" xr:uid="{00000000-0005-0000-0000-0000F2010000}"/>
    <cellStyle name="40% - Accent1 1 5" xfId="500" xr:uid="{00000000-0005-0000-0000-0000F3010000}"/>
    <cellStyle name="40% - Accent1 2" xfId="501" xr:uid="{00000000-0005-0000-0000-0000F4010000}"/>
    <cellStyle name="40% - Accent1 2 1" xfId="502" xr:uid="{00000000-0005-0000-0000-0000F5010000}"/>
    <cellStyle name="40% - Accent1 2 2" xfId="503" xr:uid="{00000000-0005-0000-0000-0000F6010000}"/>
    <cellStyle name="40% - Accent1 2 3" xfId="504" xr:uid="{00000000-0005-0000-0000-0000F7010000}"/>
    <cellStyle name="40% - Accent1 2 4" xfId="505" xr:uid="{00000000-0005-0000-0000-0000F8010000}"/>
    <cellStyle name="40% - Accent1 2 5" xfId="506" xr:uid="{00000000-0005-0000-0000-0000F9010000}"/>
    <cellStyle name="40% - Accent1 2_Bao cao tien do thuc hien chi dao va ket qua thu hoi NQH" xfId="507" xr:uid="{00000000-0005-0000-0000-0000FA010000}"/>
    <cellStyle name="40% - Accent1 3" xfId="508" xr:uid="{00000000-0005-0000-0000-0000FB010000}"/>
    <cellStyle name="40% - Accent1 4" xfId="509" xr:uid="{00000000-0005-0000-0000-0000FC010000}"/>
    <cellStyle name="40% - Accent2 1" xfId="510" xr:uid="{00000000-0005-0000-0000-0000FD010000}"/>
    <cellStyle name="40% - Accent2 1 1" xfId="511" xr:uid="{00000000-0005-0000-0000-0000FE010000}"/>
    <cellStyle name="40% - Accent2 1 2" xfId="512" xr:uid="{00000000-0005-0000-0000-0000FF010000}"/>
    <cellStyle name="40% - Accent2 1 3" xfId="513" xr:uid="{00000000-0005-0000-0000-000000020000}"/>
    <cellStyle name="40% - Accent2 1 4" xfId="514" xr:uid="{00000000-0005-0000-0000-000001020000}"/>
    <cellStyle name="40% - Accent2 1 5" xfId="515" xr:uid="{00000000-0005-0000-0000-000002020000}"/>
    <cellStyle name="40% - Accent2 2" xfId="516" xr:uid="{00000000-0005-0000-0000-000003020000}"/>
    <cellStyle name="40% - Accent2 2 1" xfId="517" xr:uid="{00000000-0005-0000-0000-000004020000}"/>
    <cellStyle name="40% - Accent2 2 2" xfId="518" xr:uid="{00000000-0005-0000-0000-000005020000}"/>
    <cellStyle name="40% - Accent2 2 3" xfId="519" xr:uid="{00000000-0005-0000-0000-000006020000}"/>
    <cellStyle name="40% - Accent2 2 4" xfId="520" xr:uid="{00000000-0005-0000-0000-000007020000}"/>
    <cellStyle name="40% - Accent2 2 5" xfId="521" xr:uid="{00000000-0005-0000-0000-000008020000}"/>
    <cellStyle name="40% - Accent2 2_Bao cao tien do thuc hien chi dao va ket qua thu hoi NQH" xfId="522" xr:uid="{00000000-0005-0000-0000-000009020000}"/>
    <cellStyle name="40% - Accent2 3" xfId="523" xr:uid="{00000000-0005-0000-0000-00000A020000}"/>
    <cellStyle name="40% - Accent2 4" xfId="524" xr:uid="{00000000-0005-0000-0000-00000B020000}"/>
    <cellStyle name="40% - Accent3 1" xfId="525" xr:uid="{00000000-0005-0000-0000-00000C020000}"/>
    <cellStyle name="40% - Accent3 1 1" xfId="526" xr:uid="{00000000-0005-0000-0000-00000D020000}"/>
    <cellStyle name="40% - Accent3 1 2" xfId="527" xr:uid="{00000000-0005-0000-0000-00000E020000}"/>
    <cellStyle name="40% - Accent3 1 3" xfId="528" xr:uid="{00000000-0005-0000-0000-00000F020000}"/>
    <cellStyle name="40% - Accent3 1 4" xfId="529" xr:uid="{00000000-0005-0000-0000-000010020000}"/>
    <cellStyle name="40% - Accent3 1 5" xfId="530" xr:uid="{00000000-0005-0000-0000-000011020000}"/>
    <cellStyle name="40% - Accent3 2" xfId="531" xr:uid="{00000000-0005-0000-0000-000012020000}"/>
    <cellStyle name="40% - Accent3 2 1" xfId="532" xr:uid="{00000000-0005-0000-0000-000013020000}"/>
    <cellStyle name="40% - Accent3 2 2" xfId="533" xr:uid="{00000000-0005-0000-0000-000014020000}"/>
    <cellStyle name="40% - Accent3 2 3" xfId="534" xr:uid="{00000000-0005-0000-0000-000015020000}"/>
    <cellStyle name="40% - Accent3 2 4" xfId="535" xr:uid="{00000000-0005-0000-0000-000016020000}"/>
    <cellStyle name="40% - Accent3 2 5" xfId="536" xr:uid="{00000000-0005-0000-0000-000017020000}"/>
    <cellStyle name="40% - Accent3 2_Bao cao tien do thuc hien chi dao va ket qua thu hoi NQH" xfId="537" xr:uid="{00000000-0005-0000-0000-000018020000}"/>
    <cellStyle name="40% - Accent3 3" xfId="538" xr:uid="{00000000-0005-0000-0000-000019020000}"/>
    <cellStyle name="40% - Accent3 4" xfId="539" xr:uid="{00000000-0005-0000-0000-00001A020000}"/>
    <cellStyle name="40% - Accent4 1" xfId="540" xr:uid="{00000000-0005-0000-0000-00001B020000}"/>
    <cellStyle name="40% - Accent4 1 1" xfId="541" xr:uid="{00000000-0005-0000-0000-00001C020000}"/>
    <cellStyle name="40% - Accent4 1 2" xfId="542" xr:uid="{00000000-0005-0000-0000-00001D020000}"/>
    <cellStyle name="40% - Accent4 1 3" xfId="543" xr:uid="{00000000-0005-0000-0000-00001E020000}"/>
    <cellStyle name="40% - Accent4 1 4" xfId="544" xr:uid="{00000000-0005-0000-0000-00001F020000}"/>
    <cellStyle name="40% - Accent4 1 5" xfId="545" xr:uid="{00000000-0005-0000-0000-000020020000}"/>
    <cellStyle name="40% - Accent4 2" xfId="546" xr:uid="{00000000-0005-0000-0000-000021020000}"/>
    <cellStyle name="40% - Accent4 2 1" xfId="547" xr:uid="{00000000-0005-0000-0000-000022020000}"/>
    <cellStyle name="40% - Accent4 2 2" xfId="548" xr:uid="{00000000-0005-0000-0000-000023020000}"/>
    <cellStyle name="40% - Accent4 2 3" xfId="549" xr:uid="{00000000-0005-0000-0000-000024020000}"/>
    <cellStyle name="40% - Accent4 2 4" xfId="550" xr:uid="{00000000-0005-0000-0000-000025020000}"/>
    <cellStyle name="40% - Accent4 2 5" xfId="551" xr:uid="{00000000-0005-0000-0000-000026020000}"/>
    <cellStyle name="40% - Accent4 2_Bao cao tien do thuc hien chi dao va ket qua thu hoi NQH" xfId="552" xr:uid="{00000000-0005-0000-0000-000027020000}"/>
    <cellStyle name="40% - Accent4 3" xfId="553" xr:uid="{00000000-0005-0000-0000-000028020000}"/>
    <cellStyle name="40% - Accent4 4" xfId="554" xr:uid="{00000000-0005-0000-0000-000029020000}"/>
    <cellStyle name="40% - Accent5 1" xfId="555" xr:uid="{00000000-0005-0000-0000-00002A020000}"/>
    <cellStyle name="40% - Accent5 1 1" xfId="556" xr:uid="{00000000-0005-0000-0000-00002B020000}"/>
    <cellStyle name="40% - Accent5 1 2" xfId="557" xr:uid="{00000000-0005-0000-0000-00002C020000}"/>
    <cellStyle name="40% - Accent5 1 3" xfId="558" xr:uid="{00000000-0005-0000-0000-00002D020000}"/>
    <cellStyle name="40% - Accent5 1 4" xfId="559" xr:uid="{00000000-0005-0000-0000-00002E020000}"/>
    <cellStyle name="40% - Accent5 1 5" xfId="560" xr:uid="{00000000-0005-0000-0000-00002F020000}"/>
    <cellStyle name="40% - Accent5 2" xfId="561" xr:uid="{00000000-0005-0000-0000-000030020000}"/>
    <cellStyle name="40% - Accent5 2 1" xfId="562" xr:uid="{00000000-0005-0000-0000-000031020000}"/>
    <cellStyle name="40% - Accent5 2 2" xfId="563" xr:uid="{00000000-0005-0000-0000-000032020000}"/>
    <cellStyle name="40% - Accent5 2 3" xfId="564" xr:uid="{00000000-0005-0000-0000-000033020000}"/>
    <cellStyle name="40% - Accent5 2 4" xfId="565" xr:uid="{00000000-0005-0000-0000-000034020000}"/>
    <cellStyle name="40% - Accent5 2 5" xfId="566" xr:uid="{00000000-0005-0000-0000-000035020000}"/>
    <cellStyle name="40% - Accent5 2_Bao cao tien do thuc hien chi dao va ket qua thu hoi NQH" xfId="567" xr:uid="{00000000-0005-0000-0000-000036020000}"/>
    <cellStyle name="40% - Accent5 3" xfId="568" xr:uid="{00000000-0005-0000-0000-000037020000}"/>
    <cellStyle name="40% - Accent5 4" xfId="569" xr:uid="{00000000-0005-0000-0000-000038020000}"/>
    <cellStyle name="40% - Accent6 1" xfId="570" xr:uid="{00000000-0005-0000-0000-000039020000}"/>
    <cellStyle name="40% - Accent6 1 1" xfId="571" xr:uid="{00000000-0005-0000-0000-00003A020000}"/>
    <cellStyle name="40% - Accent6 1 2" xfId="572" xr:uid="{00000000-0005-0000-0000-00003B020000}"/>
    <cellStyle name="40% - Accent6 1 3" xfId="573" xr:uid="{00000000-0005-0000-0000-00003C020000}"/>
    <cellStyle name="40% - Accent6 1 4" xfId="574" xr:uid="{00000000-0005-0000-0000-00003D020000}"/>
    <cellStyle name="40% - Accent6 1 5" xfId="575" xr:uid="{00000000-0005-0000-0000-00003E020000}"/>
    <cellStyle name="40% - Accent6 2" xfId="576" xr:uid="{00000000-0005-0000-0000-00003F020000}"/>
    <cellStyle name="40% - Accent6 2 1" xfId="577" xr:uid="{00000000-0005-0000-0000-000040020000}"/>
    <cellStyle name="40% - Accent6 2 2" xfId="578" xr:uid="{00000000-0005-0000-0000-000041020000}"/>
    <cellStyle name="40% - Accent6 2 3" xfId="579" xr:uid="{00000000-0005-0000-0000-000042020000}"/>
    <cellStyle name="40% - Accent6 2 4" xfId="580" xr:uid="{00000000-0005-0000-0000-000043020000}"/>
    <cellStyle name="40% - Accent6 2 5" xfId="581" xr:uid="{00000000-0005-0000-0000-000044020000}"/>
    <cellStyle name="40% - Accent6 2_Bao cao tien do thuc hien chi dao va ket qua thu hoi NQH" xfId="582" xr:uid="{00000000-0005-0000-0000-000045020000}"/>
    <cellStyle name="40% - Accent6 3" xfId="583" xr:uid="{00000000-0005-0000-0000-000046020000}"/>
    <cellStyle name="40% - Accent6 4" xfId="584" xr:uid="{00000000-0005-0000-0000-000047020000}"/>
    <cellStyle name="52" xfId="585" xr:uid="{00000000-0005-0000-0000-000048020000}"/>
    <cellStyle name="60% - Accent1 1" xfId="586" xr:uid="{00000000-0005-0000-0000-000049020000}"/>
    <cellStyle name="60% - Accent1 1 1" xfId="587" xr:uid="{00000000-0005-0000-0000-00004A020000}"/>
    <cellStyle name="60% - Accent1 1 2" xfId="588" xr:uid="{00000000-0005-0000-0000-00004B020000}"/>
    <cellStyle name="60% - Accent1 1 3" xfId="589" xr:uid="{00000000-0005-0000-0000-00004C020000}"/>
    <cellStyle name="60% - Accent1 1 4" xfId="590" xr:uid="{00000000-0005-0000-0000-00004D020000}"/>
    <cellStyle name="60% - Accent1 1 5" xfId="591" xr:uid="{00000000-0005-0000-0000-00004E020000}"/>
    <cellStyle name="60% - Accent1 2" xfId="592" xr:uid="{00000000-0005-0000-0000-00004F020000}"/>
    <cellStyle name="60% - Accent1 2 1" xfId="593" xr:uid="{00000000-0005-0000-0000-000050020000}"/>
    <cellStyle name="60% - Accent1 2 2" xfId="594" xr:uid="{00000000-0005-0000-0000-000051020000}"/>
    <cellStyle name="60% - Accent1 2 3" xfId="595" xr:uid="{00000000-0005-0000-0000-000052020000}"/>
    <cellStyle name="60% - Accent1 2 4" xfId="596" xr:uid="{00000000-0005-0000-0000-000053020000}"/>
    <cellStyle name="60% - Accent1 2 5" xfId="597" xr:uid="{00000000-0005-0000-0000-000054020000}"/>
    <cellStyle name="60% - Accent1 2_Bao cao tien do thuc hien chi dao va ket qua thu hoi NQH" xfId="598" xr:uid="{00000000-0005-0000-0000-000055020000}"/>
    <cellStyle name="60% - Accent1 3" xfId="599" xr:uid="{00000000-0005-0000-0000-000056020000}"/>
    <cellStyle name="60% - Accent1 4" xfId="600" xr:uid="{00000000-0005-0000-0000-000057020000}"/>
    <cellStyle name="60% - Accent2 1" xfId="601" xr:uid="{00000000-0005-0000-0000-000058020000}"/>
    <cellStyle name="60% - Accent2 1 1" xfId="602" xr:uid="{00000000-0005-0000-0000-000059020000}"/>
    <cellStyle name="60% - Accent2 1 2" xfId="603" xr:uid="{00000000-0005-0000-0000-00005A020000}"/>
    <cellStyle name="60% - Accent2 1 3" xfId="604" xr:uid="{00000000-0005-0000-0000-00005B020000}"/>
    <cellStyle name="60% - Accent2 1 4" xfId="605" xr:uid="{00000000-0005-0000-0000-00005C020000}"/>
    <cellStyle name="60% - Accent2 1 5" xfId="606" xr:uid="{00000000-0005-0000-0000-00005D020000}"/>
    <cellStyle name="60% - Accent2 2" xfId="607" xr:uid="{00000000-0005-0000-0000-00005E020000}"/>
    <cellStyle name="60% - Accent2 2 1" xfId="608" xr:uid="{00000000-0005-0000-0000-00005F020000}"/>
    <cellStyle name="60% - Accent2 2 2" xfId="609" xr:uid="{00000000-0005-0000-0000-000060020000}"/>
    <cellStyle name="60% - Accent2 2 3" xfId="610" xr:uid="{00000000-0005-0000-0000-000061020000}"/>
    <cellStyle name="60% - Accent2 2 4" xfId="611" xr:uid="{00000000-0005-0000-0000-000062020000}"/>
    <cellStyle name="60% - Accent2 2 5" xfId="612" xr:uid="{00000000-0005-0000-0000-000063020000}"/>
    <cellStyle name="60% - Accent2 2_Bao cao tien do thuc hien chi dao va ket qua thu hoi NQH" xfId="613" xr:uid="{00000000-0005-0000-0000-000064020000}"/>
    <cellStyle name="60% - Accent2 3" xfId="614" xr:uid="{00000000-0005-0000-0000-000065020000}"/>
    <cellStyle name="60% - Accent2 4" xfId="615" xr:uid="{00000000-0005-0000-0000-000066020000}"/>
    <cellStyle name="60% - Accent3 1" xfId="616" xr:uid="{00000000-0005-0000-0000-000067020000}"/>
    <cellStyle name="60% - Accent3 1 1" xfId="617" xr:uid="{00000000-0005-0000-0000-000068020000}"/>
    <cellStyle name="60% - Accent3 1 2" xfId="618" xr:uid="{00000000-0005-0000-0000-000069020000}"/>
    <cellStyle name="60% - Accent3 1 3" xfId="619" xr:uid="{00000000-0005-0000-0000-00006A020000}"/>
    <cellStyle name="60% - Accent3 1 4" xfId="620" xr:uid="{00000000-0005-0000-0000-00006B020000}"/>
    <cellStyle name="60% - Accent3 1 5" xfId="621" xr:uid="{00000000-0005-0000-0000-00006C020000}"/>
    <cellStyle name="60% - Accent3 2" xfId="622" xr:uid="{00000000-0005-0000-0000-00006D020000}"/>
    <cellStyle name="60% - Accent3 2 1" xfId="623" xr:uid="{00000000-0005-0000-0000-00006E020000}"/>
    <cellStyle name="60% - Accent3 2 2" xfId="624" xr:uid="{00000000-0005-0000-0000-00006F020000}"/>
    <cellStyle name="60% - Accent3 2 3" xfId="625" xr:uid="{00000000-0005-0000-0000-000070020000}"/>
    <cellStyle name="60% - Accent3 2 4" xfId="626" xr:uid="{00000000-0005-0000-0000-000071020000}"/>
    <cellStyle name="60% - Accent3 2 5" xfId="627" xr:uid="{00000000-0005-0000-0000-000072020000}"/>
    <cellStyle name="60% - Accent3 2_Bao cao tien do thuc hien chi dao va ket qua thu hoi NQH" xfId="628" xr:uid="{00000000-0005-0000-0000-000073020000}"/>
    <cellStyle name="60% - Accent3 3" xfId="629" xr:uid="{00000000-0005-0000-0000-000074020000}"/>
    <cellStyle name="60% - Accent3 4" xfId="630" xr:uid="{00000000-0005-0000-0000-000075020000}"/>
    <cellStyle name="60% - Accent4 1" xfId="631" xr:uid="{00000000-0005-0000-0000-000076020000}"/>
    <cellStyle name="60% - Accent4 1 1" xfId="632" xr:uid="{00000000-0005-0000-0000-000077020000}"/>
    <cellStyle name="60% - Accent4 1 2" xfId="633" xr:uid="{00000000-0005-0000-0000-000078020000}"/>
    <cellStyle name="60% - Accent4 1 3" xfId="634" xr:uid="{00000000-0005-0000-0000-000079020000}"/>
    <cellStyle name="60% - Accent4 1 4" xfId="635" xr:uid="{00000000-0005-0000-0000-00007A020000}"/>
    <cellStyle name="60% - Accent4 1 5" xfId="636" xr:uid="{00000000-0005-0000-0000-00007B020000}"/>
    <cellStyle name="60% - Accent4 2" xfId="637" xr:uid="{00000000-0005-0000-0000-00007C020000}"/>
    <cellStyle name="60% - Accent4 2 1" xfId="638" xr:uid="{00000000-0005-0000-0000-00007D020000}"/>
    <cellStyle name="60% - Accent4 2 2" xfId="639" xr:uid="{00000000-0005-0000-0000-00007E020000}"/>
    <cellStyle name="60% - Accent4 2 3" xfId="640" xr:uid="{00000000-0005-0000-0000-00007F020000}"/>
    <cellStyle name="60% - Accent4 2 4" xfId="641" xr:uid="{00000000-0005-0000-0000-000080020000}"/>
    <cellStyle name="60% - Accent4 2 5" xfId="642" xr:uid="{00000000-0005-0000-0000-000081020000}"/>
    <cellStyle name="60% - Accent4 2_Bao cao tien do thuc hien chi dao va ket qua thu hoi NQH" xfId="643" xr:uid="{00000000-0005-0000-0000-000082020000}"/>
    <cellStyle name="60% - Accent4 3" xfId="644" xr:uid="{00000000-0005-0000-0000-000083020000}"/>
    <cellStyle name="60% - Accent4 4" xfId="645" xr:uid="{00000000-0005-0000-0000-000084020000}"/>
    <cellStyle name="60% - Accent5 1" xfId="646" xr:uid="{00000000-0005-0000-0000-000085020000}"/>
    <cellStyle name="60% - Accent5 1 1" xfId="647" xr:uid="{00000000-0005-0000-0000-000086020000}"/>
    <cellStyle name="60% - Accent5 1 2" xfId="648" xr:uid="{00000000-0005-0000-0000-000087020000}"/>
    <cellStyle name="60% - Accent5 1 3" xfId="649" xr:uid="{00000000-0005-0000-0000-000088020000}"/>
    <cellStyle name="60% - Accent5 1 4" xfId="650" xr:uid="{00000000-0005-0000-0000-000089020000}"/>
    <cellStyle name="60% - Accent5 1 5" xfId="651" xr:uid="{00000000-0005-0000-0000-00008A020000}"/>
    <cellStyle name="60% - Accent5 2" xfId="652" xr:uid="{00000000-0005-0000-0000-00008B020000}"/>
    <cellStyle name="60% - Accent5 2 1" xfId="653" xr:uid="{00000000-0005-0000-0000-00008C020000}"/>
    <cellStyle name="60% - Accent5 2 2" xfId="654" xr:uid="{00000000-0005-0000-0000-00008D020000}"/>
    <cellStyle name="60% - Accent5 2 3" xfId="655" xr:uid="{00000000-0005-0000-0000-00008E020000}"/>
    <cellStyle name="60% - Accent5 2 4" xfId="656" xr:uid="{00000000-0005-0000-0000-00008F020000}"/>
    <cellStyle name="60% - Accent5 2 5" xfId="657" xr:uid="{00000000-0005-0000-0000-000090020000}"/>
    <cellStyle name="60% - Accent5 2_Bao cao tien do thuc hien chi dao va ket qua thu hoi NQH" xfId="658" xr:uid="{00000000-0005-0000-0000-000091020000}"/>
    <cellStyle name="60% - Accent5 3" xfId="659" xr:uid="{00000000-0005-0000-0000-000092020000}"/>
    <cellStyle name="60% - Accent5 4" xfId="660" xr:uid="{00000000-0005-0000-0000-000093020000}"/>
    <cellStyle name="60% - Accent6 1" xfId="661" xr:uid="{00000000-0005-0000-0000-000094020000}"/>
    <cellStyle name="60% - Accent6 1 1" xfId="662" xr:uid="{00000000-0005-0000-0000-000095020000}"/>
    <cellStyle name="60% - Accent6 1 2" xfId="663" xr:uid="{00000000-0005-0000-0000-000096020000}"/>
    <cellStyle name="60% - Accent6 1 3" xfId="664" xr:uid="{00000000-0005-0000-0000-000097020000}"/>
    <cellStyle name="60% - Accent6 1 4" xfId="665" xr:uid="{00000000-0005-0000-0000-000098020000}"/>
    <cellStyle name="60% - Accent6 1 5" xfId="666" xr:uid="{00000000-0005-0000-0000-000099020000}"/>
    <cellStyle name="60% - Accent6 2" xfId="667" xr:uid="{00000000-0005-0000-0000-00009A020000}"/>
    <cellStyle name="60% - Accent6 2 1" xfId="668" xr:uid="{00000000-0005-0000-0000-00009B020000}"/>
    <cellStyle name="60% - Accent6 2 2" xfId="669" xr:uid="{00000000-0005-0000-0000-00009C020000}"/>
    <cellStyle name="60% - Accent6 2 3" xfId="670" xr:uid="{00000000-0005-0000-0000-00009D020000}"/>
    <cellStyle name="60% - Accent6 2 4" xfId="671" xr:uid="{00000000-0005-0000-0000-00009E020000}"/>
    <cellStyle name="60% - Accent6 2 5" xfId="672" xr:uid="{00000000-0005-0000-0000-00009F020000}"/>
    <cellStyle name="60% - Accent6 2_Bao cao tien do thuc hien chi dao va ket qua thu hoi NQH" xfId="673" xr:uid="{00000000-0005-0000-0000-0000A0020000}"/>
    <cellStyle name="60% - Accent6 3" xfId="674" xr:uid="{00000000-0005-0000-0000-0000A1020000}"/>
    <cellStyle name="60% - Accent6 4" xfId="675" xr:uid="{00000000-0005-0000-0000-0000A2020000}"/>
    <cellStyle name="a" xfId="676" xr:uid="{00000000-0005-0000-0000-0000A3020000}"/>
    <cellStyle name="Accent1 1" xfId="677" xr:uid="{00000000-0005-0000-0000-0000A4020000}"/>
    <cellStyle name="Accent1 1 1" xfId="678" xr:uid="{00000000-0005-0000-0000-0000A5020000}"/>
    <cellStyle name="Accent1 1 2" xfId="679" xr:uid="{00000000-0005-0000-0000-0000A6020000}"/>
    <cellStyle name="Accent1 1 3" xfId="680" xr:uid="{00000000-0005-0000-0000-0000A7020000}"/>
    <cellStyle name="Accent1 1 4" xfId="681" xr:uid="{00000000-0005-0000-0000-0000A8020000}"/>
    <cellStyle name="Accent1 1 5" xfId="682" xr:uid="{00000000-0005-0000-0000-0000A9020000}"/>
    <cellStyle name="Accent1 2" xfId="683" xr:uid="{00000000-0005-0000-0000-0000AA020000}"/>
    <cellStyle name="Accent1 2 1" xfId="684" xr:uid="{00000000-0005-0000-0000-0000AB020000}"/>
    <cellStyle name="Accent1 2 2" xfId="685" xr:uid="{00000000-0005-0000-0000-0000AC020000}"/>
    <cellStyle name="Accent1 2 3" xfId="686" xr:uid="{00000000-0005-0000-0000-0000AD020000}"/>
    <cellStyle name="Accent1 2 4" xfId="687" xr:uid="{00000000-0005-0000-0000-0000AE020000}"/>
    <cellStyle name="Accent1 2 5" xfId="688" xr:uid="{00000000-0005-0000-0000-0000AF020000}"/>
    <cellStyle name="Accent1 2_Bao cao tien do thuc hien chi dao va ket qua thu hoi NQH" xfId="689" xr:uid="{00000000-0005-0000-0000-0000B0020000}"/>
    <cellStyle name="Accent1 3" xfId="690" xr:uid="{00000000-0005-0000-0000-0000B1020000}"/>
    <cellStyle name="Accent1 4" xfId="691" xr:uid="{00000000-0005-0000-0000-0000B2020000}"/>
    <cellStyle name="Accent2 1" xfId="692" xr:uid="{00000000-0005-0000-0000-0000B3020000}"/>
    <cellStyle name="Accent2 1 1" xfId="693" xr:uid="{00000000-0005-0000-0000-0000B4020000}"/>
    <cellStyle name="Accent2 1 2" xfId="694" xr:uid="{00000000-0005-0000-0000-0000B5020000}"/>
    <cellStyle name="Accent2 1 3" xfId="695" xr:uid="{00000000-0005-0000-0000-0000B6020000}"/>
    <cellStyle name="Accent2 1 4" xfId="696" xr:uid="{00000000-0005-0000-0000-0000B7020000}"/>
    <cellStyle name="Accent2 1 5" xfId="697" xr:uid="{00000000-0005-0000-0000-0000B8020000}"/>
    <cellStyle name="Accent2 2" xfId="698" xr:uid="{00000000-0005-0000-0000-0000B9020000}"/>
    <cellStyle name="Accent2 2 1" xfId="699" xr:uid="{00000000-0005-0000-0000-0000BA020000}"/>
    <cellStyle name="Accent2 2 2" xfId="700" xr:uid="{00000000-0005-0000-0000-0000BB020000}"/>
    <cellStyle name="Accent2 2 3" xfId="701" xr:uid="{00000000-0005-0000-0000-0000BC020000}"/>
    <cellStyle name="Accent2 2 4" xfId="702" xr:uid="{00000000-0005-0000-0000-0000BD020000}"/>
    <cellStyle name="Accent2 2 5" xfId="703" xr:uid="{00000000-0005-0000-0000-0000BE020000}"/>
    <cellStyle name="Accent2 2_Bao cao tien do thuc hien chi dao va ket qua thu hoi NQH" xfId="704" xr:uid="{00000000-0005-0000-0000-0000BF020000}"/>
    <cellStyle name="Accent2 3" xfId="705" xr:uid="{00000000-0005-0000-0000-0000C0020000}"/>
    <cellStyle name="Accent2 4" xfId="706" xr:uid="{00000000-0005-0000-0000-0000C1020000}"/>
    <cellStyle name="Accent3 1" xfId="707" xr:uid="{00000000-0005-0000-0000-0000C2020000}"/>
    <cellStyle name="Accent3 1 1" xfId="708" xr:uid="{00000000-0005-0000-0000-0000C3020000}"/>
    <cellStyle name="Accent3 1 2" xfId="709" xr:uid="{00000000-0005-0000-0000-0000C4020000}"/>
    <cellStyle name="Accent3 1 3" xfId="710" xr:uid="{00000000-0005-0000-0000-0000C5020000}"/>
    <cellStyle name="Accent3 1 4" xfId="711" xr:uid="{00000000-0005-0000-0000-0000C6020000}"/>
    <cellStyle name="Accent3 1 5" xfId="712" xr:uid="{00000000-0005-0000-0000-0000C7020000}"/>
    <cellStyle name="Accent3 2" xfId="713" xr:uid="{00000000-0005-0000-0000-0000C8020000}"/>
    <cellStyle name="Accent3 2 1" xfId="714" xr:uid="{00000000-0005-0000-0000-0000C9020000}"/>
    <cellStyle name="Accent3 2 2" xfId="715" xr:uid="{00000000-0005-0000-0000-0000CA020000}"/>
    <cellStyle name="Accent3 2 3" xfId="716" xr:uid="{00000000-0005-0000-0000-0000CB020000}"/>
    <cellStyle name="Accent3 2 4" xfId="717" xr:uid="{00000000-0005-0000-0000-0000CC020000}"/>
    <cellStyle name="Accent3 2 5" xfId="718" xr:uid="{00000000-0005-0000-0000-0000CD020000}"/>
    <cellStyle name="Accent3 2_Bao cao tien do thuc hien chi dao va ket qua thu hoi NQH" xfId="719" xr:uid="{00000000-0005-0000-0000-0000CE020000}"/>
    <cellStyle name="Accent3 3" xfId="720" xr:uid="{00000000-0005-0000-0000-0000CF020000}"/>
    <cellStyle name="Accent3 4" xfId="721" xr:uid="{00000000-0005-0000-0000-0000D0020000}"/>
    <cellStyle name="Accent4 1" xfId="722" xr:uid="{00000000-0005-0000-0000-0000D1020000}"/>
    <cellStyle name="Accent4 1 1" xfId="723" xr:uid="{00000000-0005-0000-0000-0000D2020000}"/>
    <cellStyle name="Accent4 1 2" xfId="724" xr:uid="{00000000-0005-0000-0000-0000D3020000}"/>
    <cellStyle name="Accent4 1 3" xfId="725" xr:uid="{00000000-0005-0000-0000-0000D4020000}"/>
    <cellStyle name="Accent4 1 4" xfId="726" xr:uid="{00000000-0005-0000-0000-0000D5020000}"/>
    <cellStyle name="Accent4 1 5" xfId="727" xr:uid="{00000000-0005-0000-0000-0000D6020000}"/>
    <cellStyle name="Accent4 2" xfId="728" xr:uid="{00000000-0005-0000-0000-0000D7020000}"/>
    <cellStyle name="Accent4 2 1" xfId="729" xr:uid="{00000000-0005-0000-0000-0000D8020000}"/>
    <cellStyle name="Accent4 2 2" xfId="730" xr:uid="{00000000-0005-0000-0000-0000D9020000}"/>
    <cellStyle name="Accent4 2 3" xfId="731" xr:uid="{00000000-0005-0000-0000-0000DA020000}"/>
    <cellStyle name="Accent4 2 4" xfId="732" xr:uid="{00000000-0005-0000-0000-0000DB020000}"/>
    <cellStyle name="Accent4 2 5" xfId="733" xr:uid="{00000000-0005-0000-0000-0000DC020000}"/>
    <cellStyle name="Accent4 2_Bao cao tien do thuc hien chi dao va ket qua thu hoi NQH" xfId="734" xr:uid="{00000000-0005-0000-0000-0000DD020000}"/>
    <cellStyle name="Accent4 3" xfId="735" xr:uid="{00000000-0005-0000-0000-0000DE020000}"/>
    <cellStyle name="Accent4 4" xfId="736" xr:uid="{00000000-0005-0000-0000-0000DF020000}"/>
    <cellStyle name="Accent5 1" xfId="737" xr:uid="{00000000-0005-0000-0000-0000E0020000}"/>
    <cellStyle name="Accent5 1 1" xfId="738" xr:uid="{00000000-0005-0000-0000-0000E1020000}"/>
    <cellStyle name="Accent5 1 2" xfId="739" xr:uid="{00000000-0005-0000-0000-0000E2020000}"/>
    <cellStyle name="Accent5 1 3" xfId="740" xr:uid="{00000000-0005-0000-0000-0000E3020000}"/>
    <cellStyle name="Accent5 1 4" xfId="741" xr:uid="{00000000-0005-0000-0000-0000E4020000}"/>
    <cellStyle name="Accent5 1 5" xfId="742" xr:uid="{00000000-0005-0000-0000-0000E5020000}"/>
    <cellStyle name="Accent5 2" xfId="743" xr:uid="{00000000-0005-0000-0000-0000E6020000}"/>
    <cellStyle name="Accent5 2 1" xfId="744" xr:uid="{00000000-0005-0000-0000-0000E7020000}"/>
    <cellStyle name="Accent5 2 2" xfId="745" xr:uid="{00000000-0005-0000-0000-0000E8020000}"/>
    <cellStyle name="Accent5 2 3" xfId="746" xr:uid="{00000000-0005-0000-0000-0000E9020000}"/>
    <cellStyle name="Accent5 2 4" xfId="747" xr:uid="{00000000-0005-0000-0000-0000EA020000}"/>
    <cellStyle name="Accent5 2 5" xfId="748" xr:uid="{00000000-0005-0000-0000-0000EB020000}"/>
    <cellStyle name="Accent5 2_Bao cao tien do thuc hien chi dao va ket qua thu hoi NQH" xfId="749" xr:uid="{00000000-0005-0000-0000-0000EC020000}"/>
    <cellStyle name="Accent5 3" xfId="750" xr:uid="{00000000-0005-0000-0000-0000ED020000}"/>
    <cellStyle name="Accent5 4" xfId="751" xr:uid="{00000000-0005-0000-0000-0000EE020000}"/>
    <cellStyle name="Accent6 1" xfId="752" xr:uid="{00000000-0005-0000-0000-0000EF020000}"/>
    <cellStyle name="Accent6 1 1" xfId="753" xr:uid="{00000000-0005-0000-0000-0000F0020000}"/>
    <cellStyle name="Accent6 1 2" xfId="754" xr:uid="{00000000-0005-0000-0000-0000F1020000}"/>
    <cellStyle name="Accent6 1 3" xfId="755" xr:uid="{00000000-0005-0000-0000-0000F2020000}"/>
    <cellStyle name="Accent6 1 4" xfId="756" xr:uid="{00000000-0005-0000-0000-0000F3020000}"/>
    <cellStyle name="Accent6 1 5" xfId="757" xr:uid="{00000000-0005-0000-0000-0000F4020000}"/>
    <cellStyle name="Accent6 2" xfId="758" xr:uid="{00000000-0005-0000-0000-0000F5020000}"/>
    <cellStyle name="Accent6 2 1" xfId="759" xr:uid="{00000000-0005-0000-0000-0000F6020000}"/>
    <cellStyle name="Accent6 2 2" xfId="760" xr:uid="{00000000-0005-0000-0000-0000F7020000}"/>
    <cellStyle name="Accent6 2 3" xfId="761" xr:uid="{00000000-0005-0000-0000-0000F8020000}"/>
    <cellStyle name="Accent6 2 4" xfId="762" xr:uid="{00000000-0005-0000-0000-0000F9020000}"/>
    <cellStyle name="Accent6 2 5" xfId="763" xr:uid="{00000000-0005-0000-0000-0000FA020000}"/>
    <cellStyle name="Accent6 2_Bao cao tien do thuc hien chi dao va ket qua thu hoi NQH" xfId="764" xr:uid="{00000000-0005-0000-0000-0000FB020000}"/>
    <cellStyle name="Accent6 3" xfId="765" xr:uid="{00000000-0005-0000-0000-0000FC020000}"/>
    <cellStyle name="Accent6 4" xfId="766" xr:uid="{00000000-0005-0000-0000-0000FD020000}"/>
    <cellStyle name="active" xfId="767" xr:uid="{00000000-0005-0000-0000-0000FE020000}"/>
    <cellStyle name="active 1" xfId="768" xr:uid="{00000000-0005-0000-0000-0000FF020000}"/>
    <cellStyle name="active 2" xfId="769" xr:uid="{00000000-0005-0000-0000-000000030000}"/>
    <cellStyle name="active 3" xfId="770" xr:uid="{00000000-0005-0000-0000-000001030000}"/>
    <cellStyle name="active 4" xfId="771" xr:uid="{00000000-0005-0000-0000-000002030000}"/>
    <cellStyle name="active 5" xfId="772" xr:uid="{00000000-0005-0000-0000-000003030000}"/>
    <cellStyle name="active_Bao cao tien do thuc hien chi dao va ket qua thu hoi NQH" xfId="773" xr:uid="{00000000-0005-0000-0000-000004030000}"/>
    <cellStyle name="ÅëÈ­ [0]_      " xfId="774" xr:uid="{00000000-0005-0000-0000-000005030000}"/>
    <cellStyle name="AeE­ [0]_INQUIRY ¿?¾÷AßAø " xfId="775" xr:uid="{00000000-0005-0000-0000-000006030000}"/>
    <cellStyle name="ÅëÈ­ [0]_ÿÿÿÿÿÿ" xfId="776" xr:uid="{00000000-0005-0000-0000-000007030000}"/>
    <cellStyle name="ÅëÈ­_      " xfId="777" xr:uid="{00000000-0005-0000-0000-000008030000}"/>
    <cellStyle name="AeE­_INQUIRY ¿?¾÷AßAø " xfId="778" xr:uid="{00000000-0005-0000-0000-000009030000}"/>
    <cellStyle name="ÅëÈ­_L601CPT" xfId="779" xr:uid="{00000000-0005-0000-0000-00000A030000}"/>
    <cellStyle name="args.style" xfId="780" xr:uid="{00000000-0005-0000-0000-00000B030000}"/>
    <cellStyle name="args.style 1" xfId="781" xr:uid="{00000000-0005-0000-0000-00000C030000}"/>
    <cellStyle name="args.style 2" xfId="782" xr:uid="{00000000-0005-0000-0000-00000D030000}"/>
    <cellStyle name="args.style 3" xfId="783" xr:uid="{00000000-0005-0000-0000-00000E030000}"/>
    <cellStyle name="args.style 4" xfId="784" xr:uid="{00000000-0005-0000-0000-00000F030000}"/>
    <cellStyle name="args.style 5" xfId="785" xr:uid="{00000000-0005-0000-0000-000010030000}"/>
    <cellStyle name="args.style_Thanh toan GD 2" xfId="786" xr:uid="{00000000-0005-0000-0000-000011030000}"/>
    <cellStyle name="ÄÞ¸¶ [0]_      " xfId="787" xr:uid="{00000000-0005-0000-0000-000012030000}"/>
    <cellStyle name="AÞ¸¶ [0]_INQUIRY ¿?¾÷AßAø " xfId="788" xr:uid="{00000000-0005-0000-0000-000013030000}"/>
    <cellStyle name="ÄÞ¸¶ [0]_L601CPT" xfId="789" xr:uid="{00000000-0005-0000-0000-000014030000}"/>
    <cellStyle name="ÄÞ¸¶_      " xfId="790" xr:uid="{00000000-0005-0000-0000-000015030000}"/>
    <cellStyle name="AÞ¸¶_INQUIRY ¿?¾÷AßAø " xfId="791" xr:uid="{00000000-0005-0000-0000-000016030000}"/>
    <cellStyle name="ÄÞ¸¶_L601CPT" xfId="792" xr:uid="{00000000-0005-0000-0000-000017030000}"/>
    <cellStyle name="AutoFormat Options" xfId="793" xr:uid="{00000000-0005-0000-0000-000018030000}"/>
    <cellStyle name="AutoFormat Options 1" xfId="794" xr:uid="{00000000-0005-0000-0000-000019030000}"/>
    <cellStyle name="AutoFormat Options 2" xfId="795" xr:uid="{00000000-0005-0000-0000-00001A030000}"/>
    <cellStyle name="AutoFormat Options 3" xfId="796" xr:uid="{00000000-0005-0000-0000-00001B030000}"/>
    <cellStyle name="AutoFormat Options 4" xfId="797" xr:uid="{00000000-0005-0000-0000-00001C030000}"/>
    <cellStyle name="AutoFormat Options 5" xfId="798" xr:uid="{00000000-0005-0000-0000-00001D030000}"/>
    <cellStyle name="AutoFormat Options_Bao cao tien do thuc hien chi dao va ket qua thu hoi NQH" xfId="799" xr:uid="{00000000-0005-0000-0000-00001E030000}"/>
    <cellStyle name="Bad 1" xfId="800" xr:uid="{00000000-0005-0000-0000-00001F030000}"/>
    <cellStyle name="Bad 1 1" xfId="801" xr:uid="{00000000-0005-0000-0000-000020030000}"/>
    <cellStyle name="Bad 1 2" xfId="802" xr:uid="{00000000-0005-0000-0000-000021030000}"/>
    <cellStyle name="Bad 1 3" xfId="803" xr:uid="{00000000-0005-0000-0000-000022030000}"/>
    <cellStyle name="Bad 1 4" xfId="804" xr:uid="{00000000-0005-0000-0000-000023030000}"/>
    <cellStyle name="Bad 1 5" xfId="805" xr:uid="{00000000-0005-0000-0000-000024030000}"/>
    <cellStyle name="Bad 2" xfId="806" xr:uid="{00000000-0005-0000-0000-000025030000}"/>
    <cellStyle name="Bad 2 1" xfId="807" xr:uid="{00000000-0005-0000-0000-000026030000}"/>
    <cellStyle name="Bad 2 2" xfId="808" xr:uid="{00000000-0005-0000-0000-000027030000}"/>
    <cellStyle name="Bad 2 3" xfId="809" xr:uid="{00000000-0005-0000-0000-000028030000}"/>
    <cellStyle name="Bad 2 4" xfId="810" xr:uid="{00000000-0005-0000-0000-000029030000}"/>
    <cellStyle name="Bad 2 5" xfId="811" xr:uid="{00000000-0005-0000-0000-00002A030000}"/>
    <cellStyle name="Bad 2_Bao cao tien do thuc hien chi dao va ket qua thu hoi NQH" xfId="812" xr:uid="{00000000-0005-0000-0000-00002B030000}"/>
    <cellStyle name="Bad 3" xfId="813" xr:uid="{00000000-0005-0000-0000-00002C030000}"/>
    <cellStyle name="Bad 4" xfId="814" xr:uid="{00000000-0005-0000-0000-00002D030000}"/>
    <cellStyle name="Body" xfId="815" xr:uid="{00000000-0005-0000-0000-00002E030000}"/>
    <cellStyle name="C?AØ_¿?¾÷CoE² " xfId="816" xr:uid="{00000000-0005-0000-0000-00002F030000}"/>
    <cellStyle name="Ç¥ÁØ_      " xfId="817" xr:uid="{00000000-0005-0000-0000-000030030000}"/>
    <cellStyle name="C￥AØ_¿μ¾÷CoE² " xfId="818" xr:uid="{00000000-0005-0000-0000-000031030000}"/>
    <cellStyle name="Ç¥ÁØ_±¸¹Ì´ëÃ¥" xfId="819" xr:uid="{00000000-0005-0000-0000-000032030000}"/>
    <cellStyle name="Ç§Î»·Ö¸ô[0]_Sheet1" xfId="820" xr:uid="{00000000-0005-0000-0000-000033030000}"/>
    <cellStyle name="Ç§Î»·Ö¸ô_Sheet1" xfId="821" xr:uid="{00000000-0005-0000-0000-000034030000}"/>
    <cellStyle name="Calc Currency (0)" xfId="822" xr:uid="{00000000-0005-0000-0000-000035030000}"/>
    <cellStyle name="Calc Currency (0) 1" xfId="823" xr:uid="{00000000-0005-0000-0000-000036030000}"/>
    <cellStyle name="Calc Currency (0) 2" xfId="824" xr:uid="{00000000-0005-0000-0000-000037030000}"/>
    <cellStyle name="Calc Currency (0) 3" xfId="825" xr:uid="{00000000-0005-0000-0000-000038030000}"/>
    <cellStyle name="Calc Currency (0) 4" xfId="826" xr:uid="{00000000-0005-0000-0000-000039030000}"/>
    <cellStyle name="Calc Currency (0) 5" xfId="827" xr:uid="{00000000-0005-0000-0000-00003A030000}"/>
    <cellStyle name="Calc Currency (0)_Bao cao tien do thuc hien chi dao va ket qua thu hoi NQH" xfId="828" xr:uid="{00000000-0005-0000-0000-00003B030000}"/>
    <cellStyle name="Calc Currency (2)" xfId="829" xr:uid="{00000000-0005-0000-0000-00003C030000}"/>
    <cellStyle name="Calc Percent (0)" xfId="830" xr:uid="{00000000-0005-0000-0000-00003D030000}"/>
    <cellStyle name="Calc Percent (1)" xfId="831" xr:uid="{00000000-0005-0000-0000-00003E030000}"/>
    <cellStyle name="Calc Percent (2)" xfId="832" xr:uid="{00000000-0005-0000-0000-00003F030000}"/>
    <cellStyle name="Calc Units (0)" xfId="833" xr:uid="{00000000-0005-0000-0000-000040030000}"/>
    <cellStyle name="Calc Units (1)" xfId="834" xr:uid="{00000000-0005-0000-0000-000041030000}"/>
    <cellStyle name="Calc Units (2)" xfId="835" xr:uid="{00000000-0005-0000-0000-000042030000}"/>
    <cellStyle name="Calculation 1" xfId="836" xr:uid="{00000000-0005-0000-0000-000043030000}"/>
    <cellStyle name="Calculation 1 1" xfId="837" xr:uid="{00000000-0005-0000-0000-000044030000}"/>
    <cellStyle name="Calculation 1 2" xfId="838" xr:uid="{00000000-0005-0000-0000-000045030000}"/>
    <cellStyle name="Calculation 1 3" xfId="839" xr:uid="{00000000-0005-0000-0000-000046030000}"/>
    <cellStyle name="Calculation 1 4" xfId="840" xr:uid="{00000000-0005-0000-0000-000047030000}"/>
    <cellStyle name="Calculation 1 5" xfId="841" xr:uid="{00000000-0005-0000-0000-000048030000}"/>
    <cellStyle name="Calculation 1_Chi tieu KT" xfId="842" xr:uid="{00000000-0005-0000-0000-000049030000}"/>
    <cellStyle name="Calculation 2" xfId="843" xr:uid="{00000000-0005-0000-0000-00004A030000}"/>
    <cellStyle name="Calculation 2 1" xfId="844" xr:uid="{00000000-0005-0000-0000-00004B030000}"/>
    <cellStyle name="Calculation 2 2" xfId="845" xr:uid="{00000000-0005-0000-0000-00004C030000}"/>
    <cellStyle name="Calculation 2 3" xfId="846" xr:uid="{00000000-0005-0000-0000-00004D030000}"/>
    <cellStyle name="Calculation 2 4" xfId="847" xr:uid="{00000000-0005-0000-0000-00004E030000}"/>
    <cellStyle name="Calculation 2 5" xfId="848" xr:uid="{00000000-0005-0000-0000-00004F030000}"/>
    <cellStyle name="Calculation 2_Bao cao tien do thuc hien chi dao va ket qua thu hoi NQH" xfId="849" xr:uid="{00000000-0005-0000-0000-000050030000}"/>
    <cellStyle name="Calculation 3" xfId="850" xr:uid="{00000000-0005-0000-0000-000051030000}"/>
    <cellStyle name="Calculation 4" xfId="851" xr:uid="{00000000-0005-0000-0000-000052030000}"/>
    <cellStyle name="category" xfId="852" xr:uid="{00000000-0005-0000-0000-000053030000}"/>
    <cellStyle name="category 1" xfId="853" xr:uid="{00000000-0005-0000-0000-000054030000}"/>
    <cellStyle name="category 2" xfId="854" xr:uid="{00000000-0005-0000-0000-000055030000}"/>
    <cellStyle name="category 3" xfId="855" xr:uid="{00000000-0005-0000-0000-000056030000}"/>
    <cellStyle name="category 4" xfId="856" xr:uid="{00000000-0005-0000-0000-000057030000}"/>
    <cellStyle name="category 5" xfId="857" xr:uid="{00000000-0005-0000-0000-000058030000}"/>
    <cellStyle name="category_Bao cao tien do thuc hien chi dao va ket qua thu hoi NQH" xfId="858" xr:uid="{00000000-0005-0000-0000-000059030000}"/>
    <cellStyle name="Centered Heading" xfId="859" xr:uid="{00000000-0005-0000-0000-00005A030000}"/>
    <cellStyle name="CenterHead" xfId="860" xr:uid="{00000000-0005-0000-0000-00005B030000}"/>
    <cellStyle name="Cerrency_Sheet2_XANGDAU" xfId="861" xr:uid="{00000000-0005-0000-0000-00005C030000}"/>
    <cellStyle name="Check Cell 1" xfId="862" xr:uid="{00000000-0005-0000-0000-00005D030000}"/>
    <cellStyle name="Check Cell 1 1" xfId="863" xr:uid="{00000000-0005-0000-0000-00005E030000}"/>
    <cellStyle name="Check Cell 1 2" xfId="864" xr:uid="{00000000-0005-0000-0000-00005F030000}"/>
    <cellStyle name="Check Cell 1 3" xfId="865" xr:uid="{00000000-0005-0000-0000-000060030000}"/>
    <cellStyle name="Check Cell 1 4" xfId="866" xr:uid="{00000000-0005-0000-0000-000061030000}"/>
    <cellStyle name="Check Cell 1 5" xfId="867" xr:uid="{00000000-0005-0000-0000-000062030000}"/>
    <cellStyle name="Check Cell 1_Chi tieu KT" xfId="868" xr:uid="{00000000-0005-0000-0000-000063030000}"/>
    <cellStyle name="Check Cell 2" xfId="869" xr:uid="{00000000-0005-0000-0000-000064030000}"/>
    <cellStyle name="Check Cell 2 1" xfId="870" xr:uid="{00000000-0005-0000-0000-000065030000}"/>
    <cellStyle name="Check Cell 2 2" xfId="871" xr:uid="{00000000-0005-0000-0000-000066030000}"/>
    <cellStyle name="Check Cell 2 3" xfId="872" xr:uid="{00000000-0005-0000-0000-000067030000}"/>
    <cellStyle name="Check Cell 2 4" xfId="873" xr:uid="{00000000-0005-0000-0000-000068030000}"/>
    <cellStyle name="Check Cell 2 5" xfId="874" xr:uid="{00000000-0005-0000-0000-000069030000}"/>
    <cellStyle name="Check Cell 2_Bao cao tien do thuc hien chi dao va ket qua thu hoi NQH" xfId="875" xr:uid="{00000000-0005-0000-0000-00006A030000}"/>
    <cellStyle name="Check Cell 3" xfId="876" xr:uid="{00000000-0005-0000-0000-00006B030000}"/>
    <cellStyle name="Check Cell 4" xfId="877" xr:uid="{00000000-0005-0000-0000-00006C030000}"/>
    <cellStyle name="CHUONG" xfId="878" xr:uid="{00000000-0005-0000-0000-00006D030000}"/>
    <cellStyle name="CHUONG 1" xfId="879" xr:uid="{00000000-0005-0000-0000-00006E030000}"/>
    <cellStyle name="CHUONG 2" xfId="880" xr:uid="{00000000-0005-0000-0000-00006F030000}"/>
    <cellStyle name="CHUONG 3" xfId="881" xr:uid="{00000000-0005-0000-0000-000070030000}"/>
    <cellStyle name="CHUONG 4" xfId="882" xr:uid="{00000000-0005-0000-0000-000071030000}"/>
    <cellStyle name="CHUONG 5" xfId="883" xr:uid="{00000000-0005-0000-0000-000072030000}"/>
    <cellStyle name="CHUONG_Bao cao tien do thuc hien chi dao va ket qua thu hoi NQH" xfId="884" xr:uid="{00000000-0005-0000-0000-000073030000}"/>
    <cellStyle name="Column_Title" xfId="885" xr:uid="{00000000-0005-0000-0000-000074030000}"/>
    <cellStyle name="Comma" xfId="2150" builtinId="3"/>
    <cellStyle name="Comma  - Style1" xfId="886" xr:uid="{00000000-0005-0000-0000-000076030000}"/>
    <cellStyle name="Comma  - Style2" xfId="887" xr:uid="{00000000-0005-0000-0000-000077030000}"/>
    <cellStyle name="Comma  - Style3" xfId="888" xr:uid="{00000000-0005-0000-0000-000078030000}"/>
    <cellStyle name="Comma  - Style4" xfId="889" xr:uid="{00000000-0005-0000-0000-000079030000}"/>
    <cellStyle name="Comma  - Style5" xfId="890" xr:uid="{00000000-0005-0000-0000-00007A030000}"/>
    <cellStyle name="Comma  - Style6" xfId="891" xr:uid="{00000000-0005-0000-0000-00007B030000}"/>
    <cellStyle name="Comma  - Style7" xfId="892" xr:uid="{00000000-0005-0000-0000-00007C030000}"/>
    <cellStyle name="Comma  - Style8" xfId="893" xr:uid="{00000000-0005-0000-0000-00007D030000}"/>
    <cellStyle name="Comma [0] 2" xfId="894" xr:uid="{00000000-0005-0000-0000-00007E030000}"/>
    <cellStyle name="Comma [0] 2 1" xfId="895" xr:uid="{00000000-0005-0000-0000-00007F030000}"/>
    <cellStyle name="Comma [0] 2 2" xfId="896" xr:uid="{00000000-0005-0000-0000-000080030000}"/>
    <cellStyle name="Comma [0] 2 3" xfId="897" xr:uid="{00000000-0005-0000-0000-000081030000}"/>
    <cellStyle name="Comma [0] 2 4" xfId="898" xr:uid="{00000000-0005-0000-0000-000082030000}"/>
    <cellStyle name="Comma [0] 2 5" xfId="899" xr:uid="{00000000-0005-0000-0000-000083030000}"/>
    <cellStyle name="Comma [0] 2_Bao cao tien do thuc hien chi dao va ket qua thu hoi NQH" xfId="900" xr:uid="{00000000-0005-0000-0000-000084030000}"/>
    <cellStyle name="Comma [0] 3" xfId="2101" xr:uid="{00000000-0005-0000-0000-000085030000}"/>
    <cellStyle name="Comma [00]" xfId="901" xr:uid="{00000000-0005-0000-0000-000086030000}"/>
    <cellStyle name="Comma 0.0" xfId="902" xr:uid="{00000000-0005-0000-0000-000087030000}"/>
    <cellStyle name="Comma 0.00" xfId="903" xr:uid="{00000000-0005-0000-0000-000088030000}"/>
    <cellStyle name="Comma 0.000" xfId="904" xr:uid="{00000000-0005-0000-0000-000089030000}"/>
    <cellStyle name="Comma 10" xfId="905" xr:uid="{00000000-0005-0000-0000-00008A030000}"/>
    <cellStyle name="Comma 10 1" xfId="906" xr:uid="{00000000-0005-0000-0000-00008B030000}"/>
    <cellStyle name="Comma 10 10" xfId="907" xr:uid="{00000000-0005-0000-0000-00008C030000}"/>
    <cellStyle name="Comma 10 2" xfId="908" xr:uid="{00000000-0005-0000-0000-00008D030000}"/>
    <cellStyle name="Comma 10 3" xfId="909" xr:uid="{00000000-0005-0000-0000-00008E030000}"/>
    <cellStyle name="Comma 10 4" xfId="910" xr:uid="{00000000-0005-0000-0000-00008F030000}"/>
    <cellStyle name="Comma 10 5" xfId="911" xr:uid="{00000000-0005-0000-0000-000090030000}"/>
    <cellStyle name="Comma 10_Bao cao tien do thuc hien chi dao va ket qua thu hoi NQH" xfId="912" xr:uid="{00000000-0005-0000-0000-000091030000}"/>
    <cellStyle name="Comma 11" xfId="913" xr:uid="{00000000-0005-0000-0000-000092030000}"/>
    <cellStyle name="Comma 11 1" xfId="914" xr:uid="{00000000-0005-0000-0000-000093030000}"/>
    <cellStyle name="Comma 11 2" xfId="915" xr:uid="{00000000-0005-0000-0000-000094030000}"/>
    <cellStyle name="Comma 11 3" xfId="916" xr:uid="{00000000-0005-0000-0000-000095030000}"/>
    <cellStyle name="Comma 11 4" xfId="917" xr:uid="{00000000-0005-0000-0000-000096030000}"/>
    <cellStyle name="Comma 11 5" xfId="918" xr:uid="{00000000-0005-0000-0000-000097030000}"/>
    <cellStyle name="Comma 114" xfId="919" xr:uid="{00000000-0005-0000-0000-000098030000}"/>
    <cellStyle name="Comma 12" xfId="920" xr:uid="{00000000-0005-0000-0000-000099030000}"/>
    <cellStyle name="Comma 12 1" xfId="921" xr:uid="{00000000-0005-0000-0000-00009A030000}"/>
    <cellStyle name="Comma 12 2" xfId="922" xr:uid="{00000000-0005-0000-0000-00009B030000}"/>
    <cellStyle name="Comma 12 3" xfId="923" xr:uid="{00000000-0005-0000-0000-00009C030000}"/>
    <cellStyle name="Comma 12 4" xfId="924" xr:uid="{00000000-0005-0000-0000-00009D030000}"/>
    <cellStyle name="Comma 12 5" xfId="925" xr:uid="{00000000-0005-0000-0000-00009E030000}"/>
    <cellStyle name="Comma 13" xfId="926" xr:uid="{00000000-0005-0000-0000-00009F030000}"/>
    <cellStyle name="Comma 13 1" xfId="927" xr:uid="{00000000-0005-0000-0000-0000A0030000}"/>
    <cellStyle name="Comma 13 2" xfId="928" xr:uid="{00000000-0005-0000-0000-0000A1030000}"/>
    <cellStyle name="Comma 13 3" xfId="929" xr:uid="{00000000-0005-0000-0000-0000A2030000}"/>
    <cellStyle name="Comma 13 4" xfId="930" xr:uid="{00000000-0005-0000-0000-0000A3030000}"/>
    <cellStyle name="Comma 13 5" xfId="931" xr:uid="{00000000-0005-0000-0000-0000A4030000}"/>
    <cellStyle name="Comma 14" xfId="932" xr:uid="{00000000-0005-0000-0000-0000A5030000}"/>
    <cellStyle name="Comma 14 1" xfId="933" xr:uid="{00000000-0005-0000-0000-0000A6030000}"/>
    <cellStyle name="Comma 14 2" xfId="934" xr:uid="{00000000-0005-0000-0000-0000A7030000}"/>
    <cellStyle name="Comma 14 3" xfId="935" xr:uid="{00000000-0005-0000-0000-0000A8030000}"/>
    <cellStyle name="Comma 14 4" xfId="936" xr:uid="{00000000-0005-0000-0000-0000A9030000}"/>
    <cellStyle name="Comma 14 5" xfId="937" xr:uid="{00000000-0005-0000-0000-0000AA030000}"/>
    <cellStyle name="Comma 142" xfId="938" xr:uid="{00000000-0005-0000-0000-0000AB030000}"/>
    <cellStyle name="Comma 15" xfId="939" xr:uid="{00000000-0005-0000-0000-0000AC030000}"/>
    <cellStyle name="Comma 15 1" xfId="940" xr:uid="{00000000-0005-0000-0000-0000AD030000}"/>
    <cellStyle name="Comma 15 2" xfId="941" xr:uid="{00000000-0005-0000-0000-0000AE030000}"/>
    <cellStyle name="Comma 15 3" xfId="942" xr:uid="{00000000-0005-0000-0000-0000AF030000}"/>
    <cellStyle name="Comma 15 4" xfId="943" xr:uid="{00000000-0005-0000-0000-0000B0030000}"/>
    <cellStyle name="Comma 15 5" xfId="944" xr:uid="{00000000-0005-0000-0000-0000B1030000}"/>
    <cellStyle name="Comma 156" xfId="945" xr:uid="{00000000-0005-0000-0000-0000B2030000}"/>
    <cellStyle name="Comma 16" xfId="946" xr:uid="{00000000-0005-0000-0000-0000B3030000}"/>
    <cellStyle name="Comma 16 1" xfId="947" xr:uid="{00000000-0005-0000-0000-0000B4030000}"/>
    <cellStyle name="Comma 16 2" xfId="948" xr:uid="{00000000-0005-0000-0000-0000B5030000}"/>
    <cellStyle name="Comma 16 3" xfId="949" xr:uid="{00000000-0005-0000-0000-0000B6030000}"/>
    <cellStyle name="Comma 16 4" xfId="950" xr:uid="{00000000-0005-0000-0000-0000B7030000}"/>
    <cellStyle name="Comma 16 5" xfId="951" xr:uid="{00000000-0005-0000-0000-0000B8030000}"/>
    <cellStyle name="Comma 17" xfId="952" xr:uid="{00000000-0005-0000-0000-0000B9030000}"/>
    <cellStyle name="Comma 17 1" xfId="953" xr:uid="{00000000-0005-0000-0000-0000BA030000}"/>
    <cellStyle name="Comma 17 2" xfId="954" xr:uid="{00000000-0005-0000-0000-0000BB030000}"/>
    <cellStyle name="Comma 17 3" xfId="955" xr:uid="{00000000-0005-0000-0000-0000BC030000}"/>
    <cellStyle name="Comma 17 4" xfId="956" xr:uid="{00000000-0005-0000-0000-0000BD030000}"/>
    <cellStyle name="Comma 17 5" xfId="957" xr:uid="{00000000-0005-0000-0000-0000BE030000}"/>
    <cellStyle name="Comma 18" xfId="2100" xr:uid="{00000000-0005-0000-0000-0000BF030000}"/>
    <cellStyle name="Comma 181" xfId="958" xr:uid="{00000000-0005-0000-0000-0000C0030000}"/>
    <cellStyle name="Comma 19" xfId="2127" xr:uid="{0C7AF7AF-8E9A-44E2-BEDB-65FC689C1FEA}"/>
    <cellStyle name="Comma 198" xfId="959" xr:uid="{00000000-0005-0000-0000-0000C1030000}"/>
    <cellStyle name="Comma 2" xfId="960" xr:uid="{00000000-0005-0000-0000-0000C2030000}"/>
    <cellStyle name="Comma 2 1" xfId="961" xr:uid="{00000000-0005-0000-0000-0000C3030000}"/>
    <cellStyle name="Comma 2 2" xfId="962" xr:uid="{00000000-0005-0000-0000-0000C4030000}"/>
    <cellStyle name="Comma 2 2 1" xfId="963" xr:uid="{00000000-0005-0000-0000-0000C5030000}"/>
    <cellStyle name="Comma 2 2 2" xfId="964" xr:uid="{00000000-0005-0000-0000-0000C6030000}"/>
    <cellStyle name="Comma 2 2 3" xfId="965" xr:uid="{00000000-0005-0000-0000-0000C7030000}"/>
    <cellStyle name="Comma 2 2 4" xfId="966" xr:uid="{00000000-0005-0000-0000-0000C8030000}"/>
    <cellStyle name="Comma 2 2 5" xfId="967" xr:uid="{00000000-0005-0000-0000-0000C9030000}"/>
    <cellStyle name="Comma 2 2_DU kien nop NSNN 2015 moi" xfId="968" xr:uid="{00000000-0005-0000-0000-0000CA030000}"/>
    <cellStyle name="Comma 2 3" xfId="969" xr:uid="{00000000-0005-0000-0000-0000CB030000}"/>
    <cellStyle name="Comma 2 3 1" xfId="970" xr:uid="{00000000-0005-0000-0000-0000CC030000}"/>
    <cellStyle name="Comma 2 3 2" xfId="971" xr:uid="{00000000-0005-0000-0000-0000CD030000}"/>
    <cellStyle name="Comma 2 3 3" xfId="972" xr:uid="{00000000-0005-0000-0000-0000CE030000}"/>
    <cellStyle name="Comma 2 3 4" xfId="973" xr:uid="{00000000-0005-0000-0000-0000CF030000}"/>
    <cellStyle name="Comma 2 3 5" xfId="974" xr:uid="{00000000-0005-0000-0000-0000D0030000}"/>
    <cellStyle name="Comma 2 3_Lạng Giang gửi lại 12.12 (Gui huyen,TP11.12) - Copy" xfId="975" xr:uid="{00000000-0005-0000-0000-0000D1030000}"/>
    <cellStyle name="Comma 2 4" xfId="976" xr:uid="{00000000-0005-0000-0000-0000D2030000}"/>
    <cellStyle name="Comma 2 5" xfId="977" xr:uid="{00000000-0005-0000-0000-0000D3030000}"/>
    <cellStyle name="Comma 2 6" xfId="978" xr:uid="{00000000-0005-0000-0000-0000D4030000}"/>
    <cellStyle name="Comma 2 7" xfId="979" xr:uid="{00000000-0005-0000-0000-0000D5030000}"/>
    <cellStyle name="Comma 2 8" xfId="2137" xr:uid="{7DD41CF8-0E80-407F-9A0B-A3222A2927B7}"/>
    <cellStyle name="Comma 2_Bao cao tien do thuc hien chi dao va ket qua thu hoi NQH" xfId="980" xr:uid="{00000000-0005-0000-0000-0000D6030000}"/>
    <cellStyle name="Comma 20" xfId="2129" xr:uid="{A8483CC4-1CA9-46A7-8B9C-A043B38A1E12}"/>
    <cellStyle name="Comma 21" xfId="2130" xr:uid="{A501000E-1F2A-4205-A092-E3F41FC70614}"/>
    <cellStyle name="Comma 22" xfId="2132" xr:uid="{DB1F8266-441A-4874-B82B-D9A6448B5757}"/>
    <cellStyle name="Comma 23" xfId="2135" xr:uid="{3C5E712B-947D-4A29-890F-EEA178892B14}"/>
    <cellStyle name="Comma 26" xfId="981" xr:uid="{00000000-0005-0000-0000-0000D7030000}"/>
    <cellStyle name="Comma 28" xfId="2102" xr:uid="{00000000-0005-0000-0000-0000D8030000}"/>
    <cellStyle name="Comma 3" xfId="982" xr:uid="{00000000-0005-0000-0000-0000D9030000}"/>
    <cellStyle name="Comma 3 1" xfId="983" xr:uid="{00000000-0005-0000-0000-0000DA030000}"/>
    <cellStyle name="Comma 3 2" xfId="984" xr:uid="{00000000-0005-0000-0000-0000DB030000}"/>
    <cellStyle name="Comma 3 2 1" xfId="985" xr:uid="{00000000-0005-0000-0000-0000DC030000}"/>
    <cellStyle name="Comma 3 2 2" xfId="986" xr:uid="{00000000-0005-0000-0000-0000DD030000}"/>
    <cellStyle name="Comma 3 2 3" xfId="987" xr:uid="{00000000-0005-0000-0000-0000DE030000}"/>
    <cellStyle name="Comma 3 2 4" xfId="988" xr:uid="{00000000-0005-0000-0000-0000DF030000}"/>
    <cellStyle name="Comma 3 2 5" xfId="989" xr:uid="{00000000-0005-0000-0000-0000E0030000}"/>
    <cellStyle name="Comma 3 2 6" xfId="2144" xr:uid="{948017D4-EC94-4211-AE2B-86D422EA746E}"/>
    <cellStyle name="Comma 3 2_Lạng Giang gửi lại 12.12 (Gui huyen,TP11.12) - Copy" xfId="990" xr:uid="{00000000-0005-0000-0000-0000E1030000}"/>
    <cellStyle name="Comma 3 3" xfId="991" xr:uid="{00000000-0005-0000-0000-0000E2030000}"/>
    <cellStyle name="Comma 3 4" xfId="992" xr:uid="{00000000-0005-0000-0000-0000E3030000}"/>
    <cellStyle name="Comma 3 5" xfId="993" xr:uid="{00000000-0005-0000-0000-0000E4030000}"/>
    <cellStyle name="Comma 3 6" xfId="994" xr:uid="{00000000-0005-0000-0000-0000E5030000}"/>
    <cellStyle name="Comma 3_Bao cao tien do thuc hien chi dao va ket qua thu hoi NQH" xfId="995" xr:uid="{00000000-0005-0000-0000-0000E6030000}"/>
    <cellStyle name="Comma 30" xfId="996" xr:uid="{00000000-0005-0000-0000-0000E7030000}"/>
    <cellStyle name="Comma 4" xfId="997" xr:uid="{00000000-0005-0000-0000-0000E8030000}"/>
    <cellStyle name="Comma 4 1" xfId="998" xr:uid="{00000000-0005-0000-0000-0000E9030000}"/>
    <cellStyle name="Comma 4 2" xfId="999" xr:uid="{00000000-0005-0000-0000-0000EA030000}"/>
    <cellStyle name="Comma 4 3" xfId="1000" xr:uid="{00000000-0005-0000-0000-0000EB030000}"/>
    <cellStyle name="Comma 4 4" xfId="1001" xr:uid="{00000000-0005-0000-0000-0000EC030000}"/>
    <cellStyle name="Comma 4 5" xfId="1002" xr:uid="{00000000-0005-0000-0000-0000ED030000}"/>
    <cellStyle name="Comma 4_Bao cao tien do thuc hien chi dao va ket qua thu hoi NQH" xfId="1003" xr:uid="{00000000-0005-0000-0000-0000EE030000}"/>
    <cellStyle name="Comma 48" xfId="1004" xr:uid="{00000000-0005-0000-0000-0000EF030000}"/>
    <cellStyle name="Comma 5" xfId="1005" xr:uid="{00000000-0005-0000-0000-0000F0030000}"/>
    <cellStyle name="Comma 5 1" xfId="1006" xr:uid="{00000000-0005-0000-0000-0000F1030000}"/>
    <cellStyle name="Comma 5 2" xfId="1007" xr:uid="{00000000-0005-0000-0000-0000F2030000}"/>
    <cellStyle name="Comma 5 3" xfId="1008" xr:uid="{00000000-0005-0000-0000-0000F3030000}"/>
    <cellStyle name="Comma 5 4" xfId="1009" xr:uid="{00000000-0005-0000-0000-0000F4030000}"/>
    <cellStyle name="Comma 5 5" xfId="1010" xr:uid="{00000000-0005-0000-0000-0000F5030000}"/>
    <cellStyle name="Comma 5_Bao cao tien do thuc hien chi dao va ket qua thu hoi NQH" xfId="1011" xr:uid="{00000000-0005-0000-0000-0000F6030000}"/>
    <cellStyle name="Comma 50" xfId="1012" xr:uid="{00000000-0005-0000-0000-0000F7030000}"/>
    <cellStyle name="Comma 55" xfId="1013" xr:uid="{00000000-0005-0000-0000-0000F8030000}"/>
    <cellStyle name="Comma 6" xfId="1014" xr:uid="{00000000-0005-0000-0000-0000F9030000}"/>
    <cellStyle name="Comma 6 1" xfId="1015" xr:uid="{00000000-0005-0000-0000-0000FA030000}"/>
    <cellStyle name="Comma 6 2" xfId="1016" xr:uid="{00000000-0005-0000-0000-0000FB030000}"/>
    <cellStyle name="Comma 6 3" xfId="1017" xr:uid="{00000000-0005-0000-0000-0000FC030000}"/>
    <cellStyle name="Comma 6 4" xfId="1018" xr:uid="{00000000-0005-0000-0000-0000FD030000}"/>
    <cellStyle name="Comma 6 5" xfId="1019" xr:uid="{00000000-0005-0000-0000-0000FE030000}"/>
    <cellStyle name="Comma 6_Bao cao tien do thuc hien chi dao va ket qua thu hoi NQH" xfId="1020" xr:uid="{00000000-0005-0000-0000-0000FF030000}"/>
    <cellStyle name="Comma 7" xfId="1021" xr:uid="{00000000-0005-0000-0000-000000040000}"/>
    <cellStyle name="Comma 7 1" xfId="1022" xr:uid="{00000000-0005-0000-0000-000001040000}"/>
    <cellStyle name="Comma 7 2" xfId="1023" xr:uid="{00000000-0005-0000-0000-000002040000}"/>
    <cellStyle name="Comma 7 2 2" xfId="2148" xr:uid="{CE1B4FD4-FEC5-492C-A002-6F516B3D15FD}"/>
    <cellStyle name="Comma 7 3" xfId="1024" xr:uid="{00000000-0005-0000-0000-000003040000}"/>
    <cellStyle name="Comma 7 4" xfId="1025" xr:uid="{00000000-0005-0000-0000-000004040000}"/>
    <cellStyle name="Comma 7 5" xfId="1026" xr:uid="{00000000-0005-0000-0000-000005040000}"/>
    <cellStyle name="Comma 7 6" xfId="2145" xr:uid="{C70B98EE-5E8B-45B8-8D54-0225F883AEA7}"/>
    <cellStyle name="Comma 7_Bao cao tien do thuc hien chi dao va ket qua thu hoi NQH" xfId="1027" xr:uid="{00000000-0005-0000-0000-000006040000}"/>
    <cellStyle name="Comma 8" xfId="1028" xr:uid="{00000000-0005-0000-0000-000007040000}"/>
    <cellStyle name="Comma 8 1" xfId="1029" xr:uid="{00000000-0005-0000-0000-000008040000}"/>
    <cellStyle name="Comma 8 2" xfId="1030" xr:uid="{00000000-0005-0000-0000-000009040000}"/>
    <cellStyle name="Comma 8 3" xfId="1031" xr:uid="{00000000-0005-0000-0000-00000A040000}"/>
    <cellStyle name="Comma 8 4" xfId="1032" xr:uid="{00000000-0005-0000-0000-00000B040000}"/>
    <cellStyle name="Comma 8 5" xfId="1033" xr:uid="{00000000-0005-0000-0000-00000C040000}"/>
    <cellStyle name="Comma 8 6" xfId="2143" xr:uid="{59EB0804-5969-4F5E-A872-C7A45265F96C}"/>
    <cellStyle name="Comma 8_Bao cao tien do thuc hien chi dao va ket qua thu hoi NQH" xfId="1034" xr:uid="{00000000-0005-0000-0000-00000D040000}"/>
    <cellStyle name="Comma 85" xfId="1035" xr:uid="{00000000-0005-0000-0000-00000E040000}"/>
    <cellStyle name="Comma 9" xfId="1036" xr:uid="{00000000-0005-0000-0000-00000F040000}"/>
    <cellStyle name="Comma 9 1" xfId="1037" xr:uid="{00000000-0005-0000-0000-000010040000}"/>
    <cellStyle name="Comma 9 2" xfId="1038" xr:uid="{00000000-0005-0000-0000-000011040000}"/>
    <cellStyle name="Comma 9 3" xfId="1039" xr:uid="{00000000-0005-0000-0000-000012040000}"/>
    <cellStyle name="Comma 9 4" xfId="1040" xr:uid="{00000000-0005-0000-0000-000013040000}"/>
    <cellStyle name="Comma 9 5" xfId="1041" xr:uid="{00000000-0005-0000-0000-000014040000}"/>
    <cellStyle name="Comma 9_Bao cao tien do thuc hien chi dao va ket qua thu hoi NQH" xfId="1042" xr:uid="{00000000-0005-0000-0000-000015040000}"/>
    <cellStyle name="Comma 96" xfId="1043" xr:uid="{00000000-0005-0000-0000-000016040000}"/>
    <cellStyle name="Comma 96 105" xfId="1044" xr:uid="{00000000-0005-0000-0000-000017040000}"/>
    <cellStyle name="Comma 96 121" xfId="1045" xr:uid="{00000000-0005-0000-0000-000018040000}"/>
    <cellStyle name="Comma 96 39" xfId="1046" xr:uid="{00000000-0005-0000-0000-000019040000}"/>
    <cellStyle name="Comma 96 97" xfId="1047" xr:uid="{00000000-0005-0000-0000-00001A040000}"/>
    <cellStyle name="comma zerodec" xfId="1048" xr:uid="{00000000-0005-0000-0000-00001B040000}"/>
    <cellStyle name="Comma0" xfId="1049" xr:uid="{00000000-0005-0000-0000-00001C040000}"/>
    <cellStyle name="Comma0 1" xfId="1050" xr:uid="{00000000-0005-0000-0000-00001D040000}"/>
    <cellStyle name="Comma0 1 1" xfId="1051" xr:uid="{00000000-0005-0000-0000-00001E040000}"/>
    <cellStyle name="Comma0 1 2" xfId="1052" xr:uid="{00000000-0005-0000-0000-00001F040000}"/>
    <cellStyle name="Comma0 1 3" xfId="1053" xr:uid="{00000000-0005-0000-0000-000020040000}"/>
    <cellStyle name="Comma0 1 4" xfId="1054" xr:uid="{00000000-0005-0000-0000-000021040000}"/>
    <cellStyle name="Comma0 1 5" xfId="1055" xr:uid="{00000000-0005-0000-0000-000022040000}"/>
    <cellStyle name="Comma0 1_Bao cao tien do thuc hien chi dao va ket qua thu hoi NQH" xfId="1056" xr:uid="{00000000-0005-0000-0000-000023040000}"/>
    <cellStyle name="Comma0 2" xfId="1057" xr:uid="{00000000-0005-0000-0000-000024040000}"/>
    <cellStyle name="Comma0 3" xfId="1058" xr:uid="{00000000-0005-0000-0000-000025040000}"/>
    <cellStyle name="Comma0 4" xfId="1059" xr:uid="{00000000-0005-0000-0000-000026040000}"/>
    <cellStyle name="Comma0 5" xfId="1060" xr:uid="{00000000-0005-0000-0000-000027040000}"/>
    <cellStyle name="Comma0 6" xfId="1061" xr:uid="{00000000-0005-0000-0000-000028040000}"/>
    <cellStyle name="Comma0_952-thue binh chanh" xfId="1062" xr:uid="{00000000-0005-0000-0000-000029040000}"/>
    <cellStyle name="Company Name" xfId="1063" xr:uid="{00000000-0005-0000-0000-00002A040000}"/>
    <cellStyle name="Copied" xfId="1064" xr:uid="{00000000-0005-0000-0000-00002B040000}"/>
    <cellStyle name="Copied 1" xfId="1065" xr:uid="{00000000-0005-0000-0000-00002C040000}"/>
    <cellStyle name="Copied 2" xfId="1066" xr:uid="{00000000-0005-0000-0000-00002D040000}"/>
    <cellStyle name="Copied 3" xfId="1067" xr:uid="{00000000-0005-0000-0000-00002E040000}"/>
    <cellStyle name="Copied 4" xfId="1068" xr:uid="{00000000-0005-0000-0000-00002F040000}"/>
    <cellStyle name="Copied 5" xfId="1069" xr:uid="{00000000-0005-0000-0000-000030040000}"/>
    <cellStyle name="Copied_Bao cao tien do thuc hien chi dao va ket qua thu hoi NQH" xfId="1070" xr:uid="{00000000-0005-0000-0000-000031040000}"/>
    <cellStyle name="COST1" xfId="1071" xr:uid="{00000000-0005-0000-0000-000032040000}"/>
    <cellStyle name="COST1 1" xfId="1072" xr:uid="{00000000-0005-0000-0000-000033040000}"/>
    <cellStyle name="COST1 2" xfId="1073" xr:uid="{00000000-0005-0000-0000-000034040000}"/>
    <cellStyle name="COST1 3" xfId="1074" xr:uid="{00000000-0005-0000-0000-000035040000}"/>
    <cellStyle name="COST1 4" xfId="1075" xr:uid="{00000000-0005-0000-0000-000036040000}"/>
    <cellStyle name="COST1 5" xfId="1076" xr:uid="{00000000-0005-0000-0000-000037040000}"/>
    <cellStyle name="COST1_Bao cao tien do thuc hien chi dao va ket qua thu hoi NQH" xfId="1077" xr:uid="{00000000-0005-0000-0000-000038040000}"/>
    <cellStyle name="Currency [00]" xfId="1078" xr:uid="{00000000-0005-0000-0000-000039040000}"/>
    <cellStyle name="Currency 0.0" xfId="1079" xr:uid="{00000000-0005-0000-0000-00003A040000}"/>
    <cellStyle name="Currency 0.00" xfId="1080" xr:uid="{00000000-0005-0000-0000-00003B040000}"/>
    <cellStyle name="Currency 0.000" xfId="1081" xr:uid="{00000000-0005-0000-0000-00003C040000}"/>
    <cellStyle name="Currency 2" xfId="2122" xr:uid="{00000000-0005-0000-0000-00003D040000}"/>
    <cellStyle name="Currency0" xfId="1082" xr:uid="{00000000-0005-0000-0000-00003E040000}"/>
    <cellStyle name="Currency0 1" xfId="1083" xr:uid="{00000000-0005-0000-0000-00003F040000}"/>
    <cellStyle name="Currency0 1 1" xfId="1084" xr:uid="{00000000-0005-0000-0000-000040040000}"/>
    <cellStyle name="Currency0 1 2" xfId="1085" xr:uid="{00000000-0005-0000-0000-000041040000}"/>
    <cellStyle name="Currency0 1 3" xfId="1086" xr:uid="{00000000-0005-0000-0000-000042040000}"/>
    <cellStyle name="Currency0 1 4" xfId="1087" xr:uid="{00000000-0005-0000-0000-000043040000}"/>
    <cellStyle name="Currency0 1 5" xfId="1088" xr:uid="{00000000-0005-0000-0000-000044040000}"/>
    <cellStyle name="Currency0 1_Bao cao tien do thuc hien chi dao va ket qua thu hoi NQH" xfId="1089" xr:uid="{00000000-0005-0000-0000-000045040000}"/>
    <cellStyle name="Currency0 2" xfId="1090" xr:uid="{00000000-0005-0000-0000-000046040000}"/>
    <cellStyle name="Currency0 3" xfId="1091" xr:uid="{00000000-0005-0000-0000-000047040000}"/>
    <cellStyle name="Currency0 4" xfId="1092" xr:uid="{00000000-0005-0000-0000-000048040000}"/>
    <cellStyle name="Currency0 5" xfId="1093" xr:uid="{00000000-0005-0000-0000-000049040000}"/>
    <cellStyle name="Currency0 6" xfId="1094" xr:uid="{00000000-0005-0000-0000-00004A040000}"/>
    <cellStyle name="Currency0_952-thue binh chanh" xfId="1095" xr:uid="{00000000-0005-0000-0000-00004B040000}"/>
    <cellStyle name="Currency1" xfId="1096" xr:uid="{00000000-0005-0000-0000-00004C040000}"/>
    <cellStyle name="DataPilot Category" xfId="1097" xr:uid="{00000000-0005-0000-0000-00004D040000}"/>
    <cellStyle name="DataPilot Field" xfId="1098" xr:uid="{00000000-0005-0000-0000-00004E040000}"/>
    <cellStyle name="DataPilot Value" xfId="1099" xr:uid="{00000000-0005-0000-0000-00004F040000}"/>
    <cellStyle name="Date" xfId="1100" xr:uid="{00000000-0005-0000-0000-000050040000}"/>
    <cellStyle name="Date 1" xfId="1101" xr:uid="{00000000-0005-0000-0000-000051040000}"/>
    <cellStyle name="Date 1 1" xfId="1102" xr:uid="{00000000-0005-0000-0000-000052040000}"/>
    <cellStyle name="Date 1 2" xfId="1103" xr:uid="{00000000-0005-0000-0000-000053040000}"/>
    <cellStyle name="Date 1 3" xfId="1104" xr:uid="{00000000-0005-0000-0000-000054040000}"/>
    <cellStyle name="Date 1 4" xfId="1105" xr:uid="{00000000-0005-0000-0000-000055040000}"/>
    <cellStyle name="Date 1 5" xfId="1106" xr:uid="{00000000-0005-0000-0000-000056040000}"/>
    <cellStyle name="Date 1_Bao cao tien do thuc hien chi dao va ket qua thu hoi NQH" xfId="1107" xr:uid="{00000000-0005-0000-0000-000057040000}"/>
    <cellStyle name="Date 2" xfId="1108" xr:uid="{00000000-0005-0000-0000-000058040000}"/>
    <cellStyle name="Date 3" xfId="1109" xr:uid="{00000000-0005-0000-0000-000059040000}"/>
    <cellStyle name="Date 4" xfId="1110" xr:uid="{00000000-0005-0000-0000-00005A040000}"/>
    <cellStyle name="Date 5" xfId="1111" xr:uid="{00000000-0005-0000-0000-00005B040000}"/>
    <cellStyle name="Date 6" xfId="1112" xr:uid="{00000000-0005-0000-0000-00005C040000}"/>
    <cellStyle name="Date Short" xfId="1113" xr:uid="{00000000-0005-0000-0000-00005D040000}"/>
    <cellStyle name="Date_952-thue binh chanh" xfId="1114" xr:uid="{00000000-0005-0000-0000-00005E040000}"/>
    <cellStyle name="Dezimal [0]_NEGS" xfId="1115" xr:uid="{00000000-0005-0000-0000-00005F040000}"/>
    <cellStyle name="Dezimal_NEGS" xfId="1116" xr:uid="{00000000-0005-0000-0000-000060040000}"/>
    <cellStyle name="Dollar (zero dec)" xfId="1117" xr:uid="{00000000-0005-0000-0000-000061040000}"/>
    <cellStyle name="e" xfId="1118" xr:uid="{00000000-0005-0000-0000-000062040000}"/>
    <cellStyle name="ea" xfId="1119" xr:uid="{00000000-0005-0000-0000-000063040000}"/>
    <cellStyle name="ea 1" xfId="1120" xr:uid="{00000000-0005-0000-0000-000064040000}"/>
    <cellStyle name="ea 2" xfId="1121" xr:uid="{00000000-0005-0000-0000-000065040000}"/>
    <cellStyle name="ea 3" xfId="1122" xr:uid="{00000000-0005-0000-0000-000066040000}"/>
    <cellStyle name="ea 4" xfId="1123" xr:uid="{00000000-0005-0000-0000-000067040000}"/>
    <cellStyle name="ea 5" xfId="1124" xr:uid="{00000000-0005-0000-0000-000068040000}"/>
    <cellStyle name="ea_Bao cao tien do thuc hien chi dao va ket qua thu hoi NQH" xfId="1125" xr:uid="{00000000-0005-0000-0000-000069040000}"/>
    <cellStyle name="Enter Currency (0)" xfId="1126" xr:uid="{00000000-0005-0000-0000-00006A040000}"/>
    <cellStyle name="Enter Currency (2)" xfId="1127" xr:uid="{00000000-0005-0000-0000-00006B040000}"/>
    <cellStyle name="Enter Units (0)" xfId="1128" xr:uid="{00000000-0005-0000-0000-00006C040000}"/>
    <cellStyle name="Enter Units (1)" xfId="1129" xr:uid="{00000000-0005-0000-0000-00006D040000}"/>
    <cellStyle name="Enter Units (2)" xfId="1130" xr:uid="{00000000-0005-0000-0000-00006E040000}"/>
    <cellStyle name="Entered" xfId="1131" xr:uid="{00000000-0005-0000-0000-00006F040000}"/>
    <cellStyle name="Entered 1" xfId="1132" xr:uid="{00000000-0005-0000-0000-000070040000}"/>
    <cellStyle name="Entered 2" xfId="1133" xr:uid="{00000000-0005-0000-0000-000071040000}"/>
    <cellStyle name="Entered 3" xfId="1134" xr:uid="{00000000-0005-0000-0000-000072040000}"/>
    <cellStyle name="Entered 4" xfId="1135" xr:uid="{00000000-0005-0000-0000-000073040000}"/>
    <cellStyle name="Entered 5" xfId="1136" xr:uid="{00000000-0005-0000-0000-000074040000}"/>
    <cellStyle name="Entered_Bao cao tien do thuc hien chi dao va ket qua thu hoi NQH" xfId="1137" xr:uid="{00000000-0005-0000-0000-000075040000}"/>
    <cellStyle name="Euro" xfId="1138" xr:uid="{00000000-0005-0000-0000-000076040000}"/>
    <cellStyle name="Excel Built-in Comma" xfId="1139" xr:uid="{00000000-0005-0000-0000-000077040000}"/>
    <cellStyle name="Excel Built-in Normal" xfId="1140" xr:uid="{00000000-0005-0000-0000-000078040000}"/>
    <cellStyle name="Excel Built-in Normal 1" xfId="1141" xr:uid="{00000000-0005-0000-0000-000079040000}"/>
    <cellStyle name="Excel Built-in Normal 2" xfId="1142" xr:uid="{00000000-0005-0000-0000-00007A040000}"/>
    <cellStyle name="Excel Built-in Normal 2 1" xfId="1143" xr:uid="{00000000-0005-0000-0000-00007B040000}"/>
    <cellStyle name="Excel Built-in Normal 2 2" xfId="1144" xr:uid="{00000000-0005-0000-0000-00007C040000}"/>
    <cellStyle name="Excel Built-in Normal 2 3" xfId="1145" xr:uid="{00000000-0005-0000-0000-00007D040000}"/>
    <cellStyle name="Excel Built-in Normal 3" xfId="1146" xr:uid="{00000000-0005-0000-0000-00007E040000}"/>
    <cellStyle name="Excel Built-in Normal 4" xfId="1147" xr:uid="{00000000-0005-0000-0000-00007F040000}"/>
    <cellStyle name="Excel Built-in Normal 5" xfId="1148" xr:uid="{00000000-0005-0000-0000-000080040000}"/>
    <cellStyle name="Excel Built-in Normal 6" xfId="1149" xr:uid="{00000000-0005-0000-0000-000081040000}"/>
    <cellStyle name="Excel Built-in Normal 7" xfId="1150" xr:uid="{00000000-0005-0000-0000-000082040000}"/>
    <cellStyle name="Excel Built-in Normal_Bao cao tien do thuc hien chi dao va ket qua thu hoi NQH" xfId="1151" xr:uid="{00000000-0005-0000-0000-000083040000}"/>
    <cellStyle name="Excel_BuiltIn_Comma 2" xfId="1152" xr:uid="{00000000-0005-0000-0000-000084040000}"/>
    <cellStyle name="Explanatory Text 1" xfId="1153" xr:uid="{00000000-0005-0000-0000-000085040000}"/>
    <cellStyle name="Explanatory Text 1 1" xfId="1154" xr:uid="{00000000-0005-0000-0000-000086040000}"/>
    <cellStyle name="Explanatory Text 1 2" xfId="1155" xr:uid="{00000000-0005-0000-0000-000087040000}"/>
    <cellStyle name="Explanatory Text 1 3" xfId="1156" xr:uid="{00000000-0005-0000-0000-000088040000}"/>
    <cellStyle name="Explanatory Text 1 4" xfId="1157" xr:uid="{00000000-0005-0000-0000-000089040000}"/>
    <cellStyle name="Explanatory Text 1 5" xfId="1158" xr:uid="{00000000-0005-0000-0000-00008A040000}"/>
    <cellStyle name="Explanatory Text 2" xfId="1159" xr:uid="{00000000-0005-0000-0000-00008B040000}"/>
    <cellStyle name="Explanatory Text 2 1" xfId="1160" xr:uid="{00000000-0005-0000-0000-00008C040000}"/>
    <cellStyle name="Explanatory Text 2 2" xfId="1161" xr:uid="{00000000-0005-0000-0000-00008D040000}"/>
    <cellStyle name="Explanatory Text 2 3" xfId="1162" xr:uid="{00000000-0005-0000-0000-00008E040000}"/>
    <cellStyle name="Explanatory Text 2 4" xfId="1163" xr:uid="{00000000-0005-0000-0000-00008F040000}"/>
    <cellStyle name="Explanatory Text 2 5" xfId="1164" xr:uid="{00000000-0005-0000-0000-000090040000}"/>
    <cellStyle name="Explanatory Text 2_Bao cao tien do thuc hien chi dao va ket qua thu hoi NQH" xfId="1165" xr:uid="{00000000-0005-0000-0000-000091040000}"/>
    <cellStyle name="Explanatory Text 3" xfId="1166" xr:uid="{00000000-0005-0000-0000-000092040000}"/>
    <cellStyle name="Explanatory Text 4" xfId="1167" xr:uid="{00000000-0005-0000-0000-000093040000}"/>
    <cellStyle name="f" xfId="1168" xr:uid="{00000000-0005-0000-0000-000094040000}"/>
    <cellStyle name="Fixed" xfId="1169" xr:uid="{00000000-0005-0000-0000-000095040000}"/>
    <cellStyle name="Fixed 1" xfId="1170" xr:uid="{00000000-0005-0000-0000-000096040000}"/>
    <cellStyle name="Fixed 1 1" xfId="1171" xr:uid="{00000000-0005-0000-0000-000097040000}"/>
    <cellStyle name="Fixed 1 2" xfId="1172" xr:uid="{00000000-0005-0000-0000-000098040000}"/>
    <cellStyle name="Fixed 1 3" xfId="1173" xr:uid="{00000000-0005-0000-0000-000099040000}"/>
    <cellStyle name="Fixed 1 4" xfId="1174" xr:uid="{00000000-0005-0000-0000-00009A040000}"/>
    <cellStyle name="Fixed 1 5" xfId="1175" xr:uid="{00000000-0005-0000-0000-00009B040000}"/>
    <cellStyle name="Fixed 1_Bao cao tien do thuc hien chi dao va ket qua thu hoi NQH" xfId="1176" xr:uid="{00000000-0005-0000-0000-00009C040000}"/>
    <cellStyle name="Fixed 2" xfId="1177" xr:uid="{00000000-0005-0000-0000-00009D040000}"/>
    <cellStyle name="Fixed 3" xfId="1178" xr:uid="{00000000-0005-0000-0000-00009E040000}"/>
    <cellStyle name="Fixed 4" xfId="1179" xr:uid="{00000000-0005-0000-0000-00009F040000}"/>
    <cellStyle name="Fixed 5" xfId="1180" xr:uid="{00000000-0005-0000-0000-0000A0040000}"/>
    <cellStyle name="Fixed 6" xfId="1181" xr:uid="{00000000-0005-0000-0000-0000A1040000}"/>
    <cellStyle name="Fixed_952-thue binh chanh" xfId="1182" xr:uid="{00000000-0005-0000-0000-0000A2040000}"/>
    <cellStyle name="Good 1" xfId="1183" xr:uid="{00000000-0005-0000-0000-0000A3040000}"/>
    <cellStyle name="Good 1 1" xfId="1184" xr:uid="{00000000-0005-0000-0000-0000A4040000}"/>
    <cellStyle name="Good 1 2" xfId="1185" xr:uid="{00000000-0005-0000-0000-0000A5040000}"/>
    <cellStyle name="Good 1 3" xfId="1186" xr:uid="{00000000-0005-0000-0000-0000A6040000}"/>
    <cellStyle name="Good 1 4" xfId="1187" xr:uid="{00000000-0005-0000-0000-0000A7040000}"/>
    <cellStyle name="Good 1 5" xfId="1188" xr:uid="{00000000-0005-0000-0000-0000A8040000}"/>
    <cellStyle name="Good 2" xfId="1189" xr:uid="{00000000-0005-0000-0000-0000A9040000}"/>
    <cellStyle name="Good 2 1" xfId="1190" xr:uid="{00000000-0005-0000-0000-0000AA040000}"/>
    <cellStyle name="Good 2 2" xfId="1191" xr:uid="{00000000-0005-0000-0000-0000AB040000}"/>
    <cellStyle name="Good 2 3" xfId="1192" xr:uid="{00000000-0005-0000-0000-0000AC040000}"/>
    <cellStyle name="Good 2 4" xfId="1193" xr:uid="{00000000-0005-0000-0000-0000AD040000}"/>
    <cellStyle name="Good 2 5" xfId="1194" xr:uid="{00000000-0005-0000-0000-0000AE040000}"/>
    <cellStyle name="Good 2_Bao cao tien do thuc hien chi dao va ket qua thu hoi NQH" xfId="1195" xr:uid="{00000000-0005-0000-0000-0000AF040000}"/>
    <cellStyle name="Good 3" xfId="1196" xr:uid="{00000000-0005-0000-0000-0000B0040000}"/>
    <cellStyle name="Good 4" xfId="1197" xr:uid="{00000000-0005-0000-0000-0000B1040000}"/>
    <cellStyle name="Grey" xfId="1198" xr:uid="{00000000-0005-0000-0000-0000B2040000}"/>
    <cellStyle name="Grey 1" xfId="1199" xr:uid="{00000000-0005-0000-0000-0000B3040000}"/>
    <cellStyle name="Grey 2" xfId="1200" xr:uid="{00000000-0005-0000-0000-0000B4040000}"/>
    <cellStyle name="Grey 3" xfId="1201" xr:uid="{00000000-0005-0000-0000-0000B5040000}"/>
    <cellStyle name="Grey 4" xfId="1202" xr:uid="{00000000-0005-0000-0000-0000B6040000}"/>
    <cellStyle name="Grey 5" xfId="1203" xr:uid="{00000000-0005-0000-0000-0000B7040000}"/>
    <cellStyle name="Grey_Bao cao tien do thuc hien chi dao va ket qua thu hoi NQH" xfId="1204" xr:uid="{00000000-0005-0000-0000-0000B8040000}"/>
    <cellStyle name="Group" xfId="1205" xr:uid="{00000000-0005-0000-0000-0000B9040000}"/>
    <cellStyle name="HAI" xfId="2103" xr:uid="{00000000-0005-0000-0000-0000BA040000}"/>
    <cellStyle name="Head 1" xfId="1206" xr:uid="{00000000-0005-0000-0000-0000BB040000}"/>
    <cellStyle name="HEADER" xfId="1207" xr:uid="{00000000-0005-0000-0000-0000BC040000}"/>
    <cellStyle name="HEADER 1" xfId="1208" xr:uid="{00000000-0005-0000-0000-0000BD040000}"/>
    <cellStyle name="HEADER 2" xfId="1209" xr:uid="{00000000-0005-0000-0000-0000BE040000}"/>
    <cellStyle name="HEADER 3" xfId="1210" xr:uid="{00000000-0005-0000-0000-0000BF040000}"/>
    <cellStyle name="HEADER 4" xfId="1211" xr:uid="{00000000-0005-0000-0000-0000C0040000}"/>
    <cellStyle name="HEADER 5" xfId="1212" xr:uid="{00000000-0005-0000-0000-0000C1040000}"/>
    <cellStyle name="HEADER_Bao cao tien do thuc hien chi dao va ket qua thu hoi NQH" xfId="1213" xr:uid="{00000000-0005-0000-0000-0000C2040000}"/>
    <cellStyle name="Header1" xfId="1214" xr:uid="{00000000-0005-0000-0000-0000C3040000}"/>
    <cellStyle name="Header1 1" xfId="1215" xr:uid="{00000000-0005-0000-0000-0000C4040000}"/>
    <cellStyle name="Header1 2" xfId="1216" xr:uid="{00000000-0005-0000-0000-0000C5040000}"/>
    <cellStyle name="Header1 3" xfId="1217" xr:uid="{00000000-0005-0000-0000-0000C6040000}"/>
    <cellStyle name="Header1 4" xfId="1218" xr:uid="{00000000-0005-0000-0000-0000C7040000}"/>
    <cellStyle name="Header1 5" xfId="1219" xr:uid="{00000000-0005-0000-0000-0000C8040000}"/>
    <cellStyle name="Header1_Bao cao tien do thuc hien chi dao va ket qua thu hoi NQH" xfId="1220" xr:uid="{00000000-0005-0000-0000-0000C9040000}"/>
    <cellStyle name="Header2" xfId="1221" xr:uid="{00000000-0005-0000-0000-0000CA040000}"/>
    <cellStyle name="Header2 1" xfId="1222" xr:uid="{00000000-0005-0000-0000-0000CB040000}"/>
    <cellStyle name="Header2 2" xfId="1223" xr:uid="{00000000-0005-0000-0000-0000CC040000}"/>
    <cellStyle name="Header2 3" xfId="1224" xr:uid="{00000000-0005-0000-0000-0000CD040000}"/>
    <cellStyle name="Header2 4" xfId="1225" xr:uid="{00000000-0005-0000-0000-0000CE040000}"/>
    <cellStyle name="Header2 5" xfId="1226" xr:uid="{00000000-0005-0000-0000-0000CF040000}"/>
    <cellStyle name="Header2_Bao cao tien do thuc hien chi dao va ket qua thu hoi NQH" xfId="1227" xr:uid="{00000000-0005-0000-0000-0000D0040000}"/>
    <cellStyle name="Heading 1 1" xfId="1228" xr:uid="{00000000-0005-0000-0000-0000D1040000}"/>
    <cellStyle name="Heading 1 1 1" xfId="1229" xr:uid="{00000000-0005-0000-0000-0000D2040000}"/>
    <cellStyle name="Heading 1 1 2" xfId="1230" xr:uid="{00000000-0005-0000-0000-0000D3040000}"/>
    <cellStyle name="Heading 1 1 2 1" xfId="1231" xr:uid="{00000000-0005-0000-0000-0000D4040000}"/>
    <cellStyle name="Heading 1 1 2 2" xfId="1232" xr:uid="{00000000-0005-0000-0000-0000D5040000}"/>
    <cellStyle name="Heading 1 1 2 3" xfId="1233" xr:uid="{00000000-0005-0000-0000-0000D6040000}"/>
    <cellStyle name="Heading 1 1 2 4" xfId="1234" xr:uid="{00000000-0005-0000-0000-0000D7040000}"/>
    <cellStyle name="Heading 1 1 2 5" xfId="1235" xr:uid="{00000000-0005-0000-0000-0000D8040000}"/>
    <cellStyle name="Heading 1 1 3" xfId="1236" xr:uid="{00000000-0005-0000-0000-0000D9040000}"/>
    <cellStyle name="Heading 1 1 4" xfId="1237" xr:uid="{00000000-0005-0000-0000-0000DA040000}"/>
    <cellStyle name="Heading 1 1 5" xfId="1238" xr:uid="{00000000-0005-0000-0000-0000DB040000}"/>
    <cellStyle name="Heading 1 1 6" xfId="1239" xr:uid="{00000000-0005-0000-0000-0000DC040000}"/>
    <cellStyle name="Heading 1 1_Bao cao tien do thuc hien chi dao va ket qua thu hoi NQH" xfId="1240" xr:uid="{00000000-0005-0000-0000-0000DD040000}"/>
    <cellStyle name="Heading 1 2" xfId="1241" xr:uid="{00000000-0005-0000-0000-0000DE040000}"/>
    <cellStyle name="Heading 1 2 1" xfId="1242" xr:uid="{00000000-0005-0000-0000-0000DF040000}"/>
    <cellStyle name="Heading 1 2 2" xfId="1243" xr:uid="{00000000-0005-0000-0000-0000E0040000}"/>
    <cellStyle name="Heading 1 2 3" xfId="1244" xr:uid="{00000000-0005-0000-0000-0000E1040000}"/>
    <cellStyle name="Heading 1 2 4" xfId="1245" xr:uid="{00000000-0005-0000-0000-0000E2040000}"/>
    <cellStyle name="Heading 1 2 5" xfId="1246" xr:uid="{00000000-0005-0000-0000-0000E3040000}"/>
    <cellStyle name="Heading 1 2_Bao cao tien do thuc hien chi dao va ket qua thu hoi NQH" xfId="1247" xr:uid="{00000000-0005-0000-0000-0000E4040000}"/>
    <cellStyle name="Heading 1 3" xfId="1248" xr:uid="{00000000-0005-0000-0000-0000E5040000}"/>
    <cellStyle name="Heading 1 4" xfId="1249" xr:uid="{00000000-0005-0000-0000-0000E6040000}"/>
    <cellStyle name="Heading 2 1" xfId="1250" xr:uid="{00000000-0005-0000-0000-0000E7040000}"/>
    <cellStyle name="Heading 2 1 1" xfId="1251" xr:uid="{00000000-0005-0000-0000-0000E8040000}"/>
    <cellStyle name="Heading 2 1 2" xfId="1252" xr:uid="{00000000-0005-0000-0000-0000E9040000}"/>
    <cellStyle name="Heading 2 1 2 1" xfId="1253" xr:uid="{00000000-0005-0000-0000-0000EA040000}"/>
    <cellStyle name="Heading 2 1 2 2" xfId="1254" xr:uid="{00000000-0005-0000-0000-0000EB040000}"/>
    <cellStyle name="Heading 2 1 2 3" xfId="1255" xr:uid="{00000000-0005-0000-0000-0000EC040000}"/>
    <cellStyle name="Heading 2 1 2 4" xfId="1256" xr:uid="{00000000-0005-0000-0000-0000ED040000}"/>
    <cellStyle name="Heading 2 1 2 5" xfId="1257" xr:uid="{00000000-0005-0000-0000-0000EE040000}"/>
    <cellStyle name="Heading 2 1 3" xfId="1258" xr:uid="{00000000-0005-0000-0000-0000EF040000}"/>
    <cellStyle name="Heading 2 1 4" xfId="1259" xr:uid="{00000000-0005-0000-0000-0000F0040000}"/>
    <cellStyle name="Heading 2 1 5" xfId="1260" xr:uid="{00000000-0005-0000-0000-0000F1040000}"/>
    <cellStyle name="Heading 2 1 6" xfId="1261" xr:uid="{00000000-0005-0000-0000-0000F2040000}"/>
    <cellStyle name="Heading 2 1_Bao cao tien do thuc hien chi dao va ket qua thu hoi NQH" xfId="1262" xr:uid="{00000000-0005-0000-0000-0000F3040000}"/>
    <cellStyle name="Heading 2 2" xfId="1263" xr:uid="{00000000-0005-0000-0000-0000F4040000}"/>
    <cellStyle name="Heading 2 2 1" xfId="1264" xr:uid="{00000000-0005-0000-0000-0000F5040000}"/>
    <cellStyle name="Heading 2 2 2" xfId="1265" xr:uid="{00000000-0005-0000-0000-0000F6040000}"/>
    <cellStyle name="Heading 2 2 3" xfId="1266" xr:uid="{00000000-0005-0000-0000-0000F7040000}"/>
    <cellStyle name="Heading 2 2 4" xfId="1267" xr:uid="{00000000-0005-0000-0000-0000F8040000}"/>
    <cellStyle name="Heading 2 2 5" xfId="1268" xr:uid="{00000000-0005-0000-0000-0000F9040000}"/>
    <cellStyle name="Heading 2 2_Bao cao tien do thuc hien chi dao va ket qua thu hoi NQH" xfId="1269" xr:uid="{00000000-0005-0000-0000-0000FA040000}"/>
    <cellStyle name="Heading 2 3" xfId="1270" xr:uid="{00000000-0005-0000-0000-0000FB040000}"/>
    <cellStyle name="Heading 2 4" xfId="1271" xr:uid="{00000000-0005-0000-0000-0000FC040000}"/>
    <cellStyle name="Heading 3 1" xfId="1272" xr:uid="{00000000-0005-0000-0000-0000FD040000}"/>
    <cellStyle name="Heading 3 1 1" xfId="1273" xr:uid="{00000000-0005-0000-0000-0000FE040000}"/>
    <cellStyle name="Heading 3 1 2" xfId="1274" xr:uid="{00000000-0005-0000-0000-0000FF040000}"/>
    <cellStyle name="Heading 3 1 3" xfId="1275" xr:uid="{00000000-0005-0000-0000-000000050000}"/>
    <cellStyle name="Heading 3 1 4" xfId="1276" xr:uid="{00000000-0005-0000-0000-000001050000}"/>
    <cellStyle name="Heading 3 1 5" xfId="1277" xr:uid="{00000000-0005-0000-0000-000002050000}"/>
    <cellStyle name="Heading 3 1_Chi tieu KT" xfId="1278" xr:uid="{00000000-0005-0000-0000-000003050000}"/>
    <cellStyle name="Heading 3 2" xfId="1279" xr:uid="{00000000-0005-0000-0000-000004050000}"/>
    <cellStyle name="Heading 3 2 1" xfId="1280" xr:uid="{00000000-0005-0000-0000-000005050000}"/>
    <cellStyle name="Heading 3 2 2" xfId="1281" xr:uid="{00000000-0005-0000-0000-000006050000}"/>
    <cellStyle name="Heading 3 2 3" xfId="1282" xr:uid="{00000000-0005-0000-0000-000007050000}"/>
    <cellStyle name="Heading 3 2 4" xfId="1283" xr:uid="{00000000-0005-0000-0000-000008050000}"/>
    <cellStyle name="Heading 3 2 5" xfId="1284" xr:uid="{00000000-0005-0000-0000-000009050000}"/>
    <cellStyle name="Heading 3 2_Bao cao tien do thuc hien chi dao va ket qua thu hoi NQH" xfId="1285" xr:uid="{00000000-0005-0000-0000-00000A050000}"/>
    <cellStyle name="Heading 3 3" xfId="1286" xr:uid="{00000000-0005-0000-0000-00000B050000}"/>
    <cellStyle name="Heading 3 4" xfId="1287" xr:uid="{00000000-0005-0000-0000-00000C050000}"/>
    <cellStyle name="Heading 4 1" xfId="1288" xr:uid="{00000000-0005-0000-0000-00000D050000}"/>
    <cellStyle name="Heading 4 1 1" xfId="1289" xr:uid="{00000000-0005-0000-0000-00000E050000}"/>
    <cellStyle name="Heading 4 1 2" xfId="1290" xr:uid="{00000000-0005-0000-0000-00000F050000}"/>
    <cellStyle name="Heading 4 1 3" xfId="1291" xr:uid="{00000000-0005-0000-0000-000010050000}"/>
    <cellStyle name="Heading 4 1 4" xfId="1292" xr:uid="{00000000-0005-0000-0000-000011050000}"/>
    <cellStyle name="Heading 4 1 5" xfId="1293" xr:uid="{00000000-0005-0000-0000-000012050000}"/>
    <cellStyle name="Heading 4 2" xfId="1294" xr:uid="{00000000-0005-0000-0000-000013050000}"/>
    <cellStyle name="Heading 4 2 1" xfId="1295" xr:uid="{00000000-0005-0000-0000-000014050000}"/>
    <cellStyle name="Heading 4 2 2" xfId="1296" xr:uid="{00000000-0005-0000-0000-000015050000}"/>
    <cellStyle name="Heading 4 2 3" xfId="1297" xr:uid="{00000000-0005-0000-0000-000016050000}"/>
    <cellStyle name="Heading 4 2 4" xfId="1298" xr:uid="{00000000-0005-0000-0000-000017050000}"/>
    <cellStyle name="Heading 4 2 5" xfId="1299" xr:uid="{00000000-0005-0000-0000-000018050000}"/>
    <cellStyle name="Heading 4 2_Bao cao tien do thuc hien chi dao va ket qua thu hoi NQH" xfId="1300" xr:uid="{00000000-0005-0000-0000-000019050000}"/>
    <cellStyle name="Heading 4 3" xfId="1301" xr:uid="{00000000-0005-0000-0000-00001A050000}"/>
    <cellStyle name="Heading 4 4" xfId="1302" xr:uid="{00000000-0005-0000-0000-00001B050000}"/>
    <cellStyle name="Heading No Underline" xfId="1303" xr:uid="{00000000-0005-0000-0000-00001C050000}"/>
    <cellStyle name="Heading With Underline" xfId="1304" xr:uid="{00000000-0005-0000-0000-00001D050000}"/>
    <cellStyle name="HEADING1" xfId="1305" xr:uid="{00000000-0005-0000-0000-00001E050000}"/>
    <cellStyle name="Heading1 1" xfId="1306" xr:uid="{00000000-0005-0000-0000-00001F050000}"/>
    <cellStyle name="Heading1 1 1" xfId="1307" xr:uid="{00000000-0005-0000-0000-000020050000}"/>
    <cellStyle name="Heading1 1 2" xfId="1308" xr:uid="{00000000-0005-0000-0000-000021050000}"/>
    <cellStyle name="Heading1 2" xfId="1309" xr:uid="{00000000-0005-0000-0000-000022050000}"/>
    <cellStyle name="Heading1 3" xfId="1310" xr:uid="{00000000-0005-0000-0000-000023050000}"/>
    <cellStyle name="Heading1 4" xfId="1311" xr:uid="{00000000-0005-0000-0000-000024050000}"/>
    <cellStyle name="Heading1_Giao chi tieu 10 huyen, thanh pho 2019 (Gui huyen,TP)" xfId="1312" xr:uid="{00000000-0005-0000-0000-000025050000}"/>
    <cellStyle name="HEADING2" xfId="1313" xr:uid="{00000000-0005-0000-0000-000026050000}"/>
    <cellStyle name="Heading2 1" xfId="1314" xr:uid="{00000000-0005-0000-0000-000027050000}"/>
    <cellStyle name="Heading2 2" xfId="1315" xr:uid="{00000000-0005-0000-0000-000028050000}"/>
    <cellStyle name="Heading2 3" xfId="1316" xr:uid="{00000000-0005-0000-0000-000029050000}"/>
    <cellStyle name="Heading2 4" xfId="1317" xr:uid="{00000000-0005-0000-0000-00002A050000}"/>
    <cellStyle name="Heading2 5" xfId="1318" xr:uid="{00000000-0005-0000-0000-00002B050000}"/>
    <cellStyle name="Heading2_Bao cao tien do thuc hien chi dao va ket qua thu hoi NQH" xfId="1319" xr:uid="{00000000-0005-0000-0000-00002C050000}"/>
    <cellStyle name="HEADINGS" xfId="1320" xr:uid="{00000000-0005-0000-0000-00002D050000}"/>
    <cellStyle name="HEADINGSTOP" xfId="1321" xr:uid="{00000000-0005-0000-0000-00002E050000}"/>
    <cellStyle name="i·0" xfId="1322" xr:uid="{00000000-0005-0000-0000-00002F050000}"/>
    <cellStyle name="Input [yellow]" xfId="1323" xr:uid="{00000000-0005-0000-0000-000030050000}"/>
    <cellStyle name="Input [yellow] 1" xfId="1324" xr:uid="{00000000-0005-0000-0000-000031050000}"/>
    <cellStyle name="Input [yellow] 2" xfId="1325" xr:uid="{00000000-0005-0000-0000-000032050000}"/>
    <cellStyle name="Input [yellow] 3" xfId="1326" xr:uid="{00000000-0005-0000-0000-000033050000}"/>
    <cellStyle name="Input [yellow] 4" xfId="1327" xr:uid="{00000000-0005-0000-0000-000034050000}"/>
    <cellStyle name="Input [yellow] 5" xfId="1328" xr:uid="{00000000-0005-0000-0000-000035050000}"/>
    <cellStyle name="Input [yellow]_Bao cao tien do thuc hien chi dao va ket qua thu hoi NQH" xfId="1329" xr:uid="{00000000-0005-0000-0000-000036050000}"/>
    <cellStyle name="Input 1" xfId="1330" xr:uid="{00000000-0005-0000-0000-000037050000}"/>
    <cellStyle name="Input 1 1" xfId="1331" xr:uid="{00000000-0005-0000-0000-000038050000}"/>
    <cellStyle name="Input 1 2" xfId="1332" xr:uid="{00000000-0005-0000-0000-000039050000}"/>
    <cellStyle name="Input 1 3" xfId="1333" xr:uid="{00000000-0005-0000-0000-00003A050000}"/>
    <cellStyle name="Input 1 4" xfId="1334" xr:uid="{00000000-0005-0000-0000-00003B050000}"/>
    <cellStyle name="Input 1 5" xfId="1335" xr:uid="{00000000-0005-0000-0000-00003C050000}"/>
    <cellStyle name="Input 1_Chi tieu KT" xfId="1336" xr:uid="{00000000-0005-0000-0000-00003D050000}"/>
    <cellStyle name="Input 10" xfId="1337" xr:uid="{00000000-0005-0000-0000-00003E050000}"/>
    <cellStyle name="Input 2" xfId="1338" xr:uid="{00000000-0005-0000-0000-00003F050000}"/>
    <cellStyle name="Input 2 1" xfId="1339" xr:uid="{00000000-0005-0000-0000-000040050000}"/>
    <cellStyle name="Input 2 2" xfId="1340" xr:uid="{00000000-0005-0000-0000-000041050000}"/>
    <cellStyle name="Input 2 3" xfId="1341" xr:uid="{00000000-0005-0000-0000-000042050000}"/>
    <cellStyle name="Input 2 4" xfId="1342" xr:uid="{00000000-0005-0000-0000-000043050000}"/>
    <cellStyle name="Input 2 5" xfId="1343" xr:uid="{00000000-0005-0000-0000-000044050000}"/>
    <cellStyle name="Input 2_Bao cao tien do thuc hien chi dao va ket qua thu hoi NQH" xfId="1344" xr:uid="{00000000-0005-0000-0000-000045050000}"/>
    <cellStyle name="Input 3" xfId="1345" xr:uid="{00000000-0005-0000-0000-000046050000}"/>
    <cellStyle name="Input 3 1" xfId="1346" xr:uid="{00000000-0005-0000-0000-000047050000}"/>
    <cellStyle name="Input 3 2" xfId="1347" xr:uid="{00000000-0005-0000-0000-000048050000}"/>
    <cellStyle name="Input 3 3" xfId="1348" xr:uid="{00000000-0005-0000-0000-000049050000}"/>
    <cellStyle name="Input 3 4" xfId="1349" xr:uid="{00000000-0005-0000-0000-00004A050000}"/>
    <cellStyle name="Input 3 5" xfId="1350" xr:uid="{00000000-0005-0000-0000-00004B050000}"/>
    <cellStyle name="Input 3_Chi tieu KT" xfId="1351" xr:uid="{00000000-0005-0000-0000-00004C050000}"/>
    <cellStyle name="Input 4" xfId="1352" xr:uid="{00000000-0005-0000-0000-00004D050000}"/>
    <cellStyle name="Input 4 1" xfId="1353" xr:uid="{00000000-0005-0000-0000-00004E050000}"/>
    <cellStyle name="Input 4 2" xfId="1354" xr:uid="{00000000-0005-0000-0000-00004F050000}"/>
    <cellStyle name="Input 4 3" xfId="1355" xr:uid="{00000000-0005-0000-0000-000050050000}"/>
    <cellStyle name="Input 4 4" xfId="1356" xr:uid="{00000000-0005-0000-0000-000051050000}"/>
    <cellStyle name="Input 4 5" xfId="1357" xr:uid="{00000000-0005-0000-0000-000052050000}"/>
    <cellStyle name="Input 4_Chi tieu KT" xfId="1358" xr:uid="{00000000-0005-0000-0000-000053050000}"/>
    <cellStyle name="Input 5" xfId="1359" xr:uid="{00000000-0005-0000-0000-000054050000}"/>
    <cellStyle name="Input 5 1" xfId="1360" xr:uid="{00000000-0005-0000-0000-000055050000}"/>
    <cellStyle name="Input 5 2" xfId="1361" xr:uid="{00000000-0005-0000-0000-000056050000}"/>
    <cellStyle name="Input 5 3" xfId="1362" xr:uid="{00000000-0005-0000-0000-000057050000}"/>
    <cellStyle name="Input 5 4" xfId="1363" xr:uid="{00000000-0005-0000-0000-000058050000}"/>
    <cellStyle name="Input 5 5" xfId="1364" xr:uid="{00000000-0005-0000-0000-000059050000}"/>
    <cellStyle name="Input 5_Chi tieu KT" xfId="1365" xr:uid="{00000000-0005-0000-0000-00005A050000}"/>
    <cellStyle name="Input 6" xfId="1366" xr:uid="{00000000-0005-0000-0000-00005B050000}"/>
    <cellStyle name="Input 6 1" xfId="1367" xr:uid="{00000000-0005-0000-0000-00005C050000}"/>
    <cellStyle name="Input 6 2" xfId="1368" xr:uid="{00000000-0005-0000-0000-00005D050000}"/>
    <cellStyle name="Input 6 3" xfId="1369" xr:uid="{00000000-0005-0000-0000-00005E050000}"/>
    <cellStyle name="Input 6 4" xfId="1370" xr:uid="{00000000-0005-0000-0000-00005F050000}"/>
    <cellStyle name="Input 6 5" xfId="1371" xr:uid="{00000000-0005-0000-0000-000060050000}"/>
    <cellStyle name="Input 6_Chi tieu KT" xfId="1372" xr:uid="{00000000-0005-0000-0000-000061050000}"/>
    <cellStyle name="Input 7" xfId="1373" xr:uid="{00000000-0005-0000-0000-000062050000}"/>
    <cellStyle name="Input 7 1" xfId="1374" xr:uid="{00000000-0005-0000-0000-000063050000}"/>
    <cellStyle name="Input 7 2" xfId="1375" xr:uid="{00000000-0005-0000-0000-000064050000}"/>
    <cellStyle name="Input 7 3" xfId="1376" xr:uid="{00000000-0005-0000-0000-000065050000}"/>
    <cellStyle name="Input 7 4" xfId="1377" xr:uid="{00000000-0005-0000-0000-000066050000}"/>
    <cellStyle name="Input 7 5" xfId="1378" xr:uid="{00000000-0005-0000-0000-000067050000}"/>
    <cellStyle name="Input 7_Chi tieu KT" xfId="1379" xr:uid="{00000000-0005-0000-0000-000068050000}"/>
    <cellStyle name="Input 8" xfId="1380" xr:uid="{00000000-0005-0000-0000-000069050000}"/>
    <cellStyle name="Input 8 1" xfId="1381" xr:uid="{00000000-0005-0000-0000-00006A050000}"/>
    <cellStyle name="Input 8 2" xfId="1382" xr:uid="{00000000-0005-0000-0000-00006B050000}"/>
    <cellStyle name="Input 8 3" xfId="1383" xr:uid="{00000000-0005-0000-0000-00006C050000}"/>
    <cellStyle name="Input 8 4" xfId="1384" xr:uid="{00000000-0005-0000-0000-00006D050000}"/>
    <cellStyle name="Input 8 5" xfId="1385" xr:uid="{00000000-0005-0000-0000-00006E050000}"/>
    <cellStyle name="Input 8_Chi tieu KT" xfId="1386" xr:uid="{00000000-0005-0000-0000-00006F050000}"/>
    <cellStyle name="Input 9" xfId="1387" xr:uid="{00000000-0005-0000-0000-000070050000}"/>
    <cellStyle name="Input Cells" xfId="1388" xr:uid="{00000000-0005-0000-0000-000071050000}"/>
    <cellStyle name="Input Cells 1" xfId="1389" xr:uid="{00000000-0005-0000-0000-000072050000}"/>
    <cellStyle name="Input Cells 2" xfId="1390" xr:uid="{00000000-0005-0000-0000-000073050000}"/>
    <cellStyle name="Input Cells 3" xfId="1391" xr:uid="{00000000-0005-0000-0000-000074050000}"/>
    <cellStyle name="Input Cells 4" xfId="1392" xr:uid="{00000000-0005-0000-0000-000075050000}"/>
    <cellStyle name="Input Cells 5" xfId="1393" xr:uid="{00000000-0005-0000-0000-000076050000}"/>
    <cellStyle name="Input Cells_Bao cao tien do thuc hien chi dao va ket qua thu hoi NQH" xfId="1394" xr:uid="{00000000-0005-0000-0000-000077050000}"/>
    <cellStyle name="khanh" xfId="1395" xr:uid="{00000000-0005-0000-0000-000078050000}"/>
    <cellStyle name="Ledger 17 x 11 in" xfId="1396" xr:uid="{00000000-0005-0000-0000-000079050000}"/>
    <cellStyle name="Link Currency (0)" xfId="1397" xr:uid="{00000000-0005-0000-0000-00007A050000}"/>
    <cellStyle name="Link Currency (2)" xfId="1398" xr:uid="{00000000-0005-0000-0000-00007B050000}"/>
    <cellStyle name="Link Units (0)" xfId="1399" xr:uid="{00000000-0005-0000-0000-00007C050000}"/>
    <cellStyle name="Link Units (1)" xfId="1400" xr:uid="{00000000-0005-0000-0000-00007D050000}"/>
    <cellStyle name="Link Units (2)" xfId="1401" xr:uid="{00000000-0005-0000-0000-00007E050000}"/>
    <cellStyle name="Linked Cell 1" xfId="1402" xr:uid="{00000000-0005-0000-0000-00007F050000}"/>
    <cellStyle name="Linked Cell 1 1" xfId="1403" xr:uid="{00000000-0005-0000-0000-000080050000}"/>
    <cellStyle name="Linked Cell 1 2" xfId="1404" xr:uid="{00000000-0005-0000-0000-000081050000}"/>
    <cellStyle name="Linked Cell 1 3" xfId="1405" xr:uid="{00000000-0005-0000-0000-000082050000}"/>
    <cellStyle name="Linked Cell 1 4" xfId="1406" xr:uid="{00000000-0005-0000-0000-000083050000}"/>
    <cellStyle name="Linked Cell 1 5" xfId="1407" xr:uid="{00000000-0005-0000-0000-000084050000}"/>
    <cellStyle name="Linked Cell 1_Chi tieu KT" xfId="1408" xr:uid="{00000000-0005-0000-0000-000085050000}"/>
    <cellStyle name="Linked Cell 2" xfId="1409" xr:uid="{00000000-0005-0000-0000-000086050000}"/>
    <cellStyle name="Linked Cell 2 1" xfId="1410" xr:uid="{00000000-0005-0000-0000-000087050000}"/>
    <cellStyle name="Linked Cell 2 2" xfId="1411" xr:uid="{00000000-0005-0000-0000-000088050000}"/>
    <cellStyle name="Linked Cell 2 3" xfId="1412" xr:uid="{00000000-0005-0000-0000-000089050000}"/>
    <cellStyle name="Linked Cell 2 4" xfId="1413" xr:uid="{00000000-0005-0000-0000-00008A050000}"/>
    <cellStyle name="Linked Cell 2 5" xfId="1414" xr:uid="{00000000-0005-0000-0000-00008B050000}"/>
    <cellStyle name="Linked Cell 2_Bao cao tien do thuc hien chi dao va ket qua thu hoi NQH" xfId="1415" xr:uid="{00000000-0005-0000-0000-00008C050000}"/>
    <cellStyle name="Linked Cell 3" xfId="1416" xr:uid="{00000000-0005-0000-0000-00008D050000}"/>
    <cellStyle name="Linked Cell 4" xfId="1417" xr:uid="{00000000-0005-0000-0000-00008E050000}"/>
    <cellStyle name="Linked Cells" xfId="1418" xr:uid="{00000000-0005-0000-0000-00008F050000}"/>
    <cellStyle name="Linked Cells 1" xfId="1419" xr:uid="{00000000-0005-0000-0000-000090050000}"/>
    <cellStyle name="Linked Cells 2" xfId="1420" xr:uid="{00000000-0005-0000-0000-000091050000}"/>
    <cellStyle name="Linked Cells 3" xfId="1421" xr:uid="{00000000-0005-0000-0000-000092050000}"/>
    <cellStyle name="Linked Cells 4" xfId="1422" xr:uid="{00000000-0005-0000-0000-000093050000}"/>
    <cellStyle name="Linked Cells 5" xfId="1423" xr:uid="{00000000-0005-0000-0000-000094050000}"/>
    <cellStyle name="Linked Cells_Bao cao tien do thuc hien chi dao va ket qua thu hoi NQH" xfId="1424" xr:uid="{00000000-0005-0000-0000-000095050000}"/>
    <cellStyle name="Loai CBDT" xfId="1425" xr:uid="{00000000-0005-0000-0000-000096050000}"/>
    <cellStyle name="Loai CT" xfId="1426" xr:uid="{00000000-0005-0000-0000-000097050000}"/>
    <cellStyle name="Loai GD" xfId="1427" xr:uid="{00000000-0005-0000-0000-000098050000}"/>
    <cellStyle name="MainHead" xfId="1428" xr:uid="{00000000-0005-0000-0000-000099050000}"/>
    <cellStyle name="Millares [0]_Well Timing" xfId="1429" xr:uid="{00000000-0005-0000-0000-00009A050000}"/>
    <cellStyle name="Millares_Well Timing" xfId="1430" xr:uid="{00000000-0005-0000-0000-00009B050000}"/>
    <cellStyle name="Milliers [0]_      " xfId="1431" xr:uid="{00000000-0005-0000-0000-00009C050000}"/>
    <cellStyle name="Milliers_      " xfId="1432" xr:uid="{00000000-0005-0000-0000-00009D050000}"/>
    <cellStyle name="Model" xfId="1433" xr:uid="{00000000-0005-0000-0000-00009E050000}"/>
    <cellStyle name="Model 1" xfId="1434" xr:uid="{00000000-0005-0000-0000-00009F050000}"/>
    <cellStyle name="Model 2" xfId="1435" xr:uid="{00000000-0005-0000-0000-0000A0050000}"/>
    <cellStyle name="Model 3" xfId="1436" xr:uid="{00000000-0005-0000-0000-0000A1050000}"/>
    <cellStyle name="Model 4" xfId="1437" xr:uid="{00000000-0005-0000-0000-0000A2050000}"/>
    <cellStyle name="Model 5" xfId="1438" xr:uid="{00000000-0005-0000-0000-0000A3050000}"/>
    <cellStyle name="Model_Bao cao tien do thuc hien chi dao va ket qua thu hoi NQH" xfId="1439" xr:uid="{00000000-0005-0000-0000-0000A4050000}"/>
    <cellStyle name="Mon?aire [0]_      " xfId="1440" xr:uid="{00000000-0005-0000-0000-0000A5050000}"/>
    <cellStyle name="Mon?aire_      " xfId="1441" xr:uid="{00000000-0005-0000-0000-0000A6050000}"/>
    <cellStyle name="Moneda [0]_Well Timing" xfId="1442" xr:uid="{00000000-0005-0000-0000-0000A7050000}"/>
    <cellStyle name="Moneda_Well Timing" xfId="1443" xr:uid="{00000000-0005-0000-0000-0000A8050000}"/>
    <cellStyle name="Monétaire [0]_      " xfId="1444" xr:uid="{00000000-0005-0000-0000-0000A9050000}"/>
    <cellStyle name="Monétaire_      " xfId="1445" xr:uid="{00000000-0005-0000-0000-0000AA050000}"/>
    <cellStyle name="n" xfId="1446" xr:uid="{00000000-0005-0000-0000-0000AB050000}"/>
    <cellStyle name="n 1" xfId="1447" xr:uid="{00000000-0005-0000-0000-0000AC050000}"/>
    <cellStyle name="n 2" xfId="1448" xr:uid="{00000000-0005-0000-0000-0000AD050000}"/>
    <cellStyle name="n 3" xfId="1449" xr:uid="{00000000-0005-0000-0000-0000AE050000}"/>
    <cellStyle name="n 4" xfId="1450" xr:uid="{00000000-0005-0000-0000-0000AF050000}"/>
    <cellStyle name="n 5" xfId="1451" xr:uid="{00000000-0005-0000-0000-0000B0050000}"/>
    <cellStyle name="n_Bao cao tien do thuc hien chi dao va ket qua thu hoi NQH" xfId="1452" xr:uid="{00000000-0005-0000-0000-0000B1050000}"/>
    <cellStyle name="n_LN70- NGAY 20.09.2013" xfId="1453" xr:uid="{00000000-0005-0000-0000-0000B2050000}"/>
    <cellStyle name="n_TONG HOP DIEN THANG 04.2014(5)" xfId="1454" xr:uid="{00000000-0005-0000-0000-0000B3050000}"/>
    <cellStyle name="Neutral 1" xfId="1455" xr:uid="{00000000-0005-0000-0000-0000B4050000}"/>
    <cellStyle name="Neutral 1 1" xfId="1456" xr:uid="{00000000-0005-0000-0000-0000B5050000}"/>
    <cellStyle name="Neutral 1 2" xfId="1457" xr:uid="{00000000-0005-0000-0000-0000B6050000}"/>
    <cellStyle name="Neutral 1 3" xfId="1458" xr:uid="{00000000-0005-0000-0000-0000B7050000}"/>
    <cellStyle name="Neutral 1 4" xfId="1459" xr:uid="{00000000-0005-0000-0000-0000B8050000}"/>
    <cellStyle name="Neutral 1 5" xfId="1460" xr:uid="{00000000-0005-0000-0000-0000B9050000}"/>
    <cellStyle name="Neutral 2" xfId="1461" xr:uid="{00000000-0005-0000-0000-0000BA050000}"/>
    <cellStyle name="Neutral 2 1" xfId="1462" xr:uid="{00000000-0005-0000-0000-0000BB050000}"/>
    <cellStyle name="Neutral 2 2" xfId="1463" xr:uid="{00000000-0005-0000-0000-0000BC050000}"/>
    <cellStyle name="Neutral 2 3" xfId="1464" xr:uid="{00000000-0005-0000-0000-0000BD050000}"/>
    <cellStyle name="Neutral 2 4" xfId="1465" xr:uid="{00000000-0005-0000-0000-0000BE050000}"/>
    <cellStyle name="Neutral 2 5" xfId="1466" xr:uid="{00000000-0005-0000-0000-0000BF050000}"/>
    <cellStyle name="Neutral 2_Bao cao tien do thuc hien chi dao va ket qua thu hoi NQH" xfId="1467" xr:uid="{00000000-0005-0000-0000-0000C0050000}"/>
    <cellStyle name="Neutral 3" xfId="1468" xr:uid="{00000000-0005-0000-0000-0000C1050000}"/>
    <cellStyle name="Neutral 4" xfId="1469" xr:uid="{00000000-0005-0000-0000-0000C2050000}"/>
    <cellStyle name="New Times Roman" xfId="1470" xr:uid="{00000000-0005-0000-0000-0000C3050000}"/>
    <cellStyle name="no dec" xfId="1471" xr:uid="{00000000-0005-0000-0000-0000C4050000}"/>
    <cellStyle name="ÑONVÒ" xfId="1472" xr:uid="{00000000-0005-0000-0000-0000C5050000}"/>
    <cellStyle name="ÑONVÒ 1" xfId="1473" xr:uid="{00000000-0005-0000-0000-0000C6050000}"/>
    <cellStyle name="ÑONVÒ 2" xfId="1474" xr:uid="{00000000-0005-0000-0000-0000C7050000}"/>
    <cellStyle name="ÑONVÒ 3" xfId="1475" xr:uid="{00000000-0005-0000-0000-0000C8050000}"/>
    <cellStyle name="ÑONVÒ 4" xfId="1476" xr:uid="{00000000-0005-0000-0000-0000C9050000}"/>
    <cellStyle name="ÑONVÒ 5" xfId="1477" xr:uid="{00000000-0005-0000-0000-0000CA050000}"/>
    <cellStyle name="ÑONVÒ_Bao cao tien do thuc hien chi dao va ket qua thu hoi NQH" xfId="1478" xr:uid="{00000000-0005-0000-0000-0000CB050000}"/>
    <cellStyle name="Normal" xfId="0" builtinId="0"/>
    <cellStyle name="Normal - Style1" xfId="1479" xr:uid="{00000000-0005-0000-0000-0000CD050000}"/>
    <cellStyle name="Normal - Style1 1" xfId="1480" xr:uid="{00000000-0005-0000-0000-0000CE050000}"/>
    <cellStyle name="Normal - Style1 2" xfId="1481" xr:uid="{00000000-0005-0000-0000-0000CF050000}"/>
    <cellStyle name="Normal - Style1 3" xfId="1482" xr:uid="{00000000-0005-0000-0000-0000D0050000}"/>
    <cellStyle name="Normal - Style1 4" xfId="1483" xr:uid="{00000000-0005-0000-0000-0000D1050000}"/>
    <cellStyle name="Normal - Style1 5" xfId="1484" xr:uid="{00000000-0005-0000-0000-0000D2050000}"/>
    <cellStyle name="Normal - Style1_Bao cao tien do thuc hien chi dao va ket qua thu hoi NQH" xfId="1485" xr:uid="{00000000-0005-0000-0000-0000D3050000}"/>
    <cellStyle name="Normal 10" xfId="1486" xr:uid="{00000000-0005-0000-0000-0000D4050000}"/>
    <cellStyle name="Normal 10 1" xfId="1487" xr:uid="{00000000-0005-0000-0000-0000D5050000}"/>
    <cellStyle name="Normal 10 2" xfId="1488" xr:uid="{00000000-0005-0000-0000-0000D6050000}"/>
    <cellStyle name="Normal 10 3" xfId="1489" xr:uid="{00000000-0005-0000-0000-0000D7050000}"/>
    <cellStyle name="Normal 10 4" xfId="1490" xr:uid="{00000000-0005-0000-0000-0000D8050000}"/>
    <cellStyle name="Normal 10 5" xfId="1491" xr:uid="{00000000-0005-0000-0000-0000D9050000}"/>
    <cellStyle name="Normal 10_Bao cao tien do thuc hien chi dao va ket qua thu hoi NQH" xfId="1492" xr:uid="{00000000-0005-0000-0000-0000DA050000}"/>
    <cellStyle name="Normal 104" xfId="1493" xr:uid="{00000000-0005-0000-0000-0000DB050000}"/>
    <cellStyle name="Normal 105" xfId="1494" xr:uid="{00000000-0005-0000-0000-0000DC050000}"/>
    <cellStyle name="Normal 106" xfId="1495" xr:uid="{00000000-0005-0000-0000-0000DD050000}"/>
    <cellStyle name="Normal 11" xfId="1496" xr:uid="{00000000-0005-0000-0000-0000DE050000}"/>
    <cellStyle name="Normal 11 1" xfId="1497" xr:uid="{00000000-0005-0000-0000-0000DF050000}"/>
    <cellStyle name="Normal 11 2" xfId="1498" xr:uid="{00000000-0005-0000-0000-0000E0050000}"/>
    <cellStyle name="Normal 11 3" xfId="1499" xr:uid="{00000000-0005-0000-0000-0000E1050000}"/>
    <cellStyle name="Normal 11 3 2" xfId="2104" xr:uid="{00000000-0005-0000-0000-0000E2050000}"/>
    <cellStyle name="Normal 11 4" xfId="1500" xr:uid="{00000000-0005-0000-0000-0000E3050000}"/>
    <cellStyle name="Normal 11 5" xfId="1501" xr:uid="{00000000-0005-0000-0000-0000E4050000}"/>
    <cellStyle name="Normal 11_Lạng Giang gửi lại 12.12 (Gui huyen,TP11.12) - Copy" xfId="1502" xr:uid="{00000000-0005-0000-0000-0000E5050000}"/>
    <cellStyle name="Normal 12" xfId="1503" xr:uid="{00000000-0005-0000-0000-0000E6050000}"/>
    <cellStyle name="Normal 12 1" xfId="1504" xr:uid="{00000000-0005-0000-0000-0000E7050000}"/>
    <cellStyle name="Normal 12 2" xfId="1505" xr:uid="{00000000-0005-0000-0000-0000E8050000}"/>
    <cellStyle name="Normal 12 3" xfId="1506" xr:uid="{00000000-0005-0000-0000-0000E9050000}"/>
    <cellStyle name="Normal 12 4" xfId="1507" xr:uid="{00000000-0005-0000-0000-0000EA050000}"/>
    <cellStyle name="Normal 12 5" xfId="1508" xr:uid="{00000000-0005-0000-0000-0000EB050000}"/>
    <cellStyle name="Normal 12_Bao cao tien do thuc hien chi dao va ket qua thu hoi NQH" xfId="1509" xr:uid="{00000000-0005-0000-0000-0000EC050000}"/>
    <cellStyle name="Normal 122" xfId="1510" xr:uid="{00000000-0005-0000-0000-0000ED050000}"/>
    <cellStyle name="Normal 13" xfId="1511" xr:uid="{00000000-0005-0000-0000-0000EE050000}"/>
    <cellStyle name="Normal 13 1" xfId="1512" xr:uid="{00000000-0005-0000-0000-0000EF050000}"/>
    <cellStyle name="Normal 13 2" xfId="1513" xr:uid="{00000000-0005-0000-0000-0000F0050000}"/>
    <cellStyle name="Normal 13 3" xfId="1514" xr:uid="{00000000-0005-0000-0000-0000F1050000}"/>
    <cellStyle name="Normal 13 4" xfId="1515" xr:uid="{00000000-0005-0000-0000-0000F2050000}"/>
    <cellStyle name="Normal 13 5" xfId="1516" xr:uid="{00000000-0005-0000-0000-0000F3050000}"/>
    <cellStyle name="Normal 13_TONG HOP DIEN THANG 04.2014(5)" xfId="1517" xr:uid="{00000000-0005-0000-0000-0000F4050000}"/>
    <cellStyle name="Normal 14" xfId="1518" xr:uid="{00000000-0005-0000-0000-0000F5050000}"/>
    <cellStyle name="Normal 14 1" xfId="1519" xr:uid="{00000000-0005-0000-0000-0000F6050000}"/>
    <cellStyle name="Normal 14 2" xfId="1520" xr:uid="{00000000-0005-0000-0000-0000F7050000}"/>
    <cellStyle name="Normal 14 3" xfId="1521" xr:uid="{00000000-0005-0000-0000-0000F8050000}"/>
    <cellStyle name="Normal 14 4" xfId="1522" xr:uid="{00000000-0005-0000-0000-0000F9050000}"/>
    <cellStyle name="Normal 14 5" xfId="1523" xr:uid="{00000000-0005-0000-0000-0000FA050000}"/>
    <cellStyle name="Normal 14_TONG HOP DIEN THANG 04.2014(5)" xfId="1524" xr:uid="{00000000-0005-0000-0000-0000FB050000}"/>
    <cellStyle name="Normal 144" xfId="1525" xr:uid="{00000000-0005-0000-0000-0000FC050000}"/>
    <cellStyle name="Normal 145" xfId="1526" xr:uid="{00000000-0005-0000-0000-0000FD050000}"/>
    <cellStyle name="Normal 146" xfId="1527" xr:uid="{00000000-0005-0000-0000-0000FE050000}"/>
    <cellStyle name="Normal 15" xfId="1528" xr:uid="{00000000-0005-0000-0000-0000FF050000}"/>
    <cellStyle name="Normal 15 1" xfId="1529" xr:uid="{00000000-0005-0000-0000-000000060000}"/>
    <cellStyle name="Normal 15 2" xfId="1530" xr:uid="{00000000-0005-0000-0000-000001060000}"/>
    <cellStyle name="Normal 15 3" xfId="1531" xr:uid="{00000000-0005-0000-0000-000002060000}"/>
    <cellStyle name="Normal 15 4" xfId="1532" xr:uid="{00000000-0005-0000-0000-000003060000}"/>
    <cellStyle name="Normal 15 5" xfId="1533" xr:uid="{00000000-0005-0000-0000-000004060000}"/>
    <cellStyle name="Normal 15_Bao cao tien do thuc hien chi dao va ket qua thu hoi NQH" xfId="1534" xr:uid="{00000000-0005-0000-0000-000005060000}"/>
    <cellStyle name="Normal 16" xfId="1535" xr:uid="{00000000-0005-0000-0000-000006060000}"/>
    <cellStyle name="Normal 16 2" xfId="2105" xr:uid="{00000000-0005-0000-0000-000007060000}"/>
    <cellStyle name="Normal 167" xfId="1536" xr:uid="{00000000-0005-0000-0000-000008060000}"/>
    <cellStyle name="Normal 17" xfId="1537" xr:uid="{00000000-0005-0000-0000-000009060000}"/>
    <cellStyle name="Normal 177" xfId="1538" xr:uid="{00000000-0005-0000-0000-00000A060000}"/>
    <cellStyle name="Normal 179" xfId="1539" xr:uid="{00000000-0005-0000-0000-00000B060000}"/>
    <cellStyle name="Normal 18" xfId="1540" xr:uid="{00000000-0005-0000-0000-00000C060000}"/>
    <cellStyle name="Normal 187" xfId="1541" xr:uid="{00000000-0005-0000-0000-00000D060000}"/>
    <cellStyle name="Normal 19" xfId="1542" xr:uid="{00000000-0005-0000-0000-00000E060000}"/>
    <cellStyle name="Normal 190" xfId="1543" xr:uid="{00000000-0005-0000-0000-00000F060000}"/>
    <cellStyle name="Normal 2" xfId="1544" xr:uid="{00000000-0005-0000-0000-000010060000}"/>
    <cellStyle name="Normal 2 1" xfId="1545" xr:uid="{00000000-0005-0000-0000-000011060000}"/>
    <cellStyle name="Normal 2 2" xfId="1546" xr:uid="{00000000-0005-0000-0000-000012060000}"/>
    <cellStyle name="Normal 2 3" xfId="1547" xr:uid="{00000000-0005-0000-0000-000013060000}"/>
    <cellStyle name="Normal 2 4" xfId="1548" xr:uid="{00000000-0005-0000-0000-000014060000}"/>
    <cellStyle name="Normal 2 5" xfId="1549" xr:uid="{00000000-0005-0000-0000-000015060000}"/>
    <cellStyle name="Normal 2 6" xfId="2106" xr:uid="{00000000-0005-0000-0000-000016060000}"/>
    <cellStyle name="Normal 2 7" xfId="2126" xr:uid="{784AA01F-8B94-432E-BC56-1F27F1E91C54}"/>
    <cellStyle name="Normal 2_3979 - Bieu XDKH DTXDCB 2015" xfId="1550" xr:uid="{00000000-0005-0000-0000-000017060000}"/>
    <cellStyle name="Normal 20" xfId="1551" xr:uid="{00000000-0005-0000-0000-000018060000}"/>
    <cellStyle name="Normal 206" xfId="1552" xr:uid="{00000000-0005-0000-0000-000019060000}"/>
    <cellStyle name="Normal 208" xfId="1553" xr:uid="{00000000-0005-0000-0000-00001A060000}"/>
    <cellStyle name="Normal 209" xfId="1554" xr:uid="{00000000-0005-0000-0000-00001B060000}"/>
    <cellStyle name="Normal 21" xfId="1555" xr:uid="{00000000-0005-0000-0000-00001C060000}"/>
    <cellStyle name="Normal 22" xfId="1556" xr:uid="{00000000-0005-0000-0000-00001D060000}"/>
    <cellStyle name="Normal 226" xfId="1557" xr:uid="{00000000-0005-0000-0000-00001E060000}"/>
    <cellStyle name="Normal 23" xfId="1558" xr:uid="{00000000-0005-0000-0000-00001F060000}"/>
    <cellStyle name="Normal 239" xfId="1559" xr:uid="{00000000-0005-0000-0000-000020060000}"/>
    <cellStyle name="Normal 24" xfId="1560" xr:uid="{00000000-0005-0000-0000-000021060000}"/>
    <cellStyle name="Normal 241" xfId="1561" xr:uid="{00000000-0005-0000-0000-000022060000}"/>
    <cellStyle name="Normal 245" xfId="1562" xr:uid="{00000000-0005-0000-0000-000023060000}"/>
    <cellStyle name="Normal 246" xfId="1563" xr:uid="{00000000-0005-0000-0000-000024060000}"/>
    <cellStyle name="Normal 249" xfId="1564" xr:uid="{00000000-0005-0000-0000-000025060000}"/>
    <cellStyle name="Normal 25" xfId="1565" xr:uid="{00000000-0005-0000-0000-000026060000}"/>
    <cellStyle name="Normal 26" xfId="1566" xr:uid="{00000000-0005-0000-0000-000027060000}"/>
    <cellStyle name="Normal 27" xfId="1567" xr:uid="{00000000-0005-0000-0000-000028060000}"/>
    <cellStyle name="Normal 28" xfId="1568" xr:uid="{00000000-0005-0000-0000-000029060000}"/>
    <cellStyle name="Normal 29" xfId="1569" xr:uid="{00000000-0005-0000-0000-00002A060000}"/>
    <cellStyle name="Normal 3" xfId="1570" xr:uid="{00000000-0005-0000-0000-00002B060000}"/>
    <cellStyle name="Normal 3 1" xfId="1571" xr:uid="{00000000-0005-0000-0000-00002C060000}"/>
    <cellStyle name="Normal 3 2" xfId="1572" xr:uid="{00000000-0005-0000-0000-00002D060000}"/>
    <cellStyle name="Normal 3 2 1" xfId="1573" xr:uid="{00000000-0005-0000-0000-00002E060000}"/>
    <cellStyle name="Normal 3 2 2" xfId="1574" xr:uid="{00000000-0005-0000-0000-00002F060000}"/>
    <cellStyle name="Normal 3 2 3" xfId="1575" xr:uid="{00000000-0005-0000-0000-000030060000}"/>
    <cellStyle name="Normal 3 2 4" xfId="1576" xr:uid="{00000000-0005-0000-0000-000031060000}"/>
    <cellStyle name="Normal 3 2 5" xfId="1577" xr:uid="{00000000-0005-0000-0000-000032060000}"/>
    <cellStyle name="Normal 3 2_Bao cao tien do thuc hien chi dao va ket qua thu hoi NQH" xfId="1578" xr:uid="{00000000-0005-0000-0000-000033060000}"/>
    <cellStyle name="Normal 3 3" xfId="1579" xr:uid="{00000000-0005-0000-0000-000034060000}"/>
    <cellStyle name="Normal 3 36" xfId="1580" xr:uid="{00000000-0005-0000-0000-000035060000}"/>
    <cellStyle name="Normal 3 4" xfId="1581" xr:uid="{00000000-0005-0000-0000-000036060000}"/>
    <cellStyle name="Normal 3 4 2" xfId="2108" xr:uid="{00000000-0005-0000-0000-000037060000}"/>
    <cellStyle name="Normal 3 5" xfId="1582" xr:uid="{00000000-0005-0000-0000-000038060000}"/>
    <cellStyle name="Normal 3 6" xfId="1583" xr:uid="{00000000-0005-0000-0000-000039060000}"/>
    <cellStyle name="Normal 3 7" xfId="2107" xr:uid="{00000000-0005-0000-0000-00003A060000}"/>
    <cellStyle name="Normal 3_Bao cao tien do thuc hien chi dao va ket qua thu hoi NQH" xfId="1584" xr:uid="{00000000-0005-0000-0000-00003B060000}"/>
    <cellStyle name="Normal 30" xfId="1585" xr:uid="{00000000-0005-0000-0000-00003C060000}"/>
    <cellStyle name="Normal 31" xfId="1586" xr:uid="{00000000-0005-0000-0000-00003D060000}"/>
    <cellStyle name="Normal 32" xfId="1587" xr:uid="{00000000-0005-0000-0000-00003E060000}"/>
    <cellStyle name="Normal 33" xfId="1588" xr:uid="{00000000-0005-0000-0000-00003F060000}"/>
    <cellStyle name="Normal 34" xfId="1589" xr:uid="{00000000-0005-0000-0000-000040060000}"/>
    <cellStyle name="Normal 35" xfId="1590" xr:uid="{00000000-0005-0000-0000-000041060000}"/>
    <cellStyle name="Normal 36" xfId="1591" xr:uid="{00000000-0005-0000-0000-000042060000}"/>
    <cellStyle name="Normal 37" xfId="1592" xr:uid="{00000000-0005-0000-0000-000043060000}"/>
    <cellStyle name="Normal 38" xfId="1593" xr:uid="{00000000-0005-0000-0000-000044060000}"/>
    <cellStyle name="Normal 39" xfId="1594" xr:uid="{00000000-0005-0000-0000-000045060000}"/>
    <cellStyle name="Normal 4" xfId="1595" xr:uid="{00000000-0005-0000-0000-000046060000}"/>
    <cellStyle name="Normal 4 1" xfId="1596" xr:uid="{00000000-0005-0000-0000-000047060000}"/>
    <cellStyle name="Normal 4 2" xfId="1597" xr:uid="{00000000-0005-0000-0000-000048060000}"/>
    <cellStyle name="Normal 4 3" xfId="1598" xr:uid="{00000000-0005-0000-0000-000049060000}"/>
    <cellStyle name="Normal 4 4" xfId="1599" xr:uid="{00000000-0005-0000-0000-00004A060000}"/>
    <cellStyle name="Normal 4 5" xfId="1600" xr:uid="{00000000-0005-0000-0000-00004B060000}"/>
    <cellStyle name="Normal 4 6" xfId="2109" xr:uid="{00000000-0005-0000-0000-00004C060000}"/>
    <cellStyle name="Normal 4 7" xfId="2123" xr:uid="{CF150E13-3C22-40BF-AD04-882B6051885D}"/>
    <cellStyle name="Normal 4 7 2" xfId="2146" xr:uid="{2D832395-F40F-46A1-9734-59675AF8FEA8}"/>
    <cellStyle name="Normal 4_3979 - Bieu XDKH DTXDCB 2015" xfId="1601" xr:uid="{00000000-0005-0000-0000-00004D060000}"/>
    <cellStyle name="Normal 40" xfId="1602" xr:uid="{00000000-0005-0000-0000-00004E060000}"/>
    <cellStyle name="Normal 41" xfId="1603" xr:uid="{00000000-0005-0000-0000-00004F060000}"/>
    <cellStyle name="Normal 42" xfId="1604" xr:uid="{00000000-0005-0000-0000-000050060000}"/>
    <cellStyle name="Normal 43" xfId="1605" xr:uid="{00000000-0005-0000-0000-000051060000}"/>
    <cellStyle name="Normal 44" xfId="1606" xr:uid="{00000000-0005-0000-0000-000052060000}"/>
    <cellStyle name="Normal 45" xfId="1607" xr:uid="{00000000-0005-0000-0000-000053060000}"/>
    <cellStyle name="Normal 46" xfId="1608" xr:uid="{00000000-0005-0000-0000-000054060000}"/>
    <cellStyle name="Normal 47" xfId="1609" xr:uid="{00000000-0005-0000-0000-000055060000}"/>
    <cellStyle name="Normal 48" xfId="1610" xr:uid="{00000000-0005-0000-0000-000056060000}"/>
    <cellStyle name="Normal 49" xfId="1611" xr:uid="{00000000-0005-0000-0000-000057060000}"/>
    <cellStyle name="Normal 5" xfId="1612" xr:uid="{00000000-0005-0000-0000-000058060000}"/>
    <cellStyle name="Normal 5 1" xfId="1613" xr:uid="{00000000-0005-0000-0000-000059060000}"/>
    <cellStyle name="Normal 5 2" xfId="1614" xr:uid="{00000000-0005-0000-0000-00005A060000}"/>
    <cellStyle name="Normal 5 3" xfId="1615" xr:uid="{00000000-0005-0000-0000-00005B060000}"/>
    <cellStyle name="Normal 5 4" xfId="1616" xr:uid="{00000000-0005-0000-0000-00005C060000}"/>
    <cellStyle name="Normal 5 5" xfId="1617" xr:uid="{00000000-0005-0000-0000-00005D060000}"/>
    <cellStyle name="Normal 5 6" xfId="2110" xr:uid="{00000000-0005-0000-0000-00005E060000}"/>
    <cellStyle name="Normal 5_Bieu 6 thang nam 2019" xfId="1618" xr:uid="{00000000-0005-0000-0000-00005F060000}"/>
    <cellStyle name="Normal 50" xfId="1619" xr:uid="{00000000-0005-0000-0000-000060060000}"/>
    <cellStyle name="Normal 51" xfId="1620" xr:uid="{00000000-0005-0000-0000-000061060000}"/>
    <cellStyle name="Normal 52" xfId="1621" xr:uid="{00000000-0005-0000-0000-000062060000}"/>
    <cellStyle name="Normal 53" xfId="1622" xr:uid="{00000000-0005-0000-0000-000063060000}"/>
    <cellStyle name="Normal 54" xfId="1623" xr:uid="{00000000-0005-0000-0000-000064060000}"/>
    <cellStyle name="Normal 55" xfId="1624" xr:uid="{00000000-0005-0000-0000-000065060000}"/>
    <cellStyle name="Normal 56" xfId="2099" xr:uid="{00000000-0005-0000-0000-000066060000}"/>
    <cellStyle name="Normal 57" xfId="2124" xr:uid="{B314D101-4779-4F18-9396-EDC13ED0E909}"/>
    <cellStyle name="Normal 58" xfId="2115" xr:uid="{00000000-0005-0000-0000-000067060000}"/>
    <cellStyle name="Normal 58 2" xfId="2147" xr:uid="{66A7CA63-4EEF-4C7D-841B-BC080572264F}"/>
    <cellStyle name="Normal 59" xfId="2117" xr:uid="{00000000-0005-0000-0000-000068060000}"/>
    <cellStyle name="Normal 6" xfId="1625" xr:uid="{00000000-0005-0000-0000-000069060000}"/>
    <cellStyle name="Normal 6 1" xfId="1626" xr:uid="{00000000-0005-0000-0000-00006A060000}"/>
    <cellStyle name="Normal 6 2" xfId="1627" xr:uid="{00000000-0005-0000-0000-00006B060000}"/>
    <cellStyle name="Normal 6 3" xfId="1628" xr:uid="{00000000-0005-0000-0000-00006C060000}"/>
    <cellStyle name="Normal 6 4" xfId="1629" xr:uid="{00000000-0005-0000-0000-00006D060000}"/>
    <cellStyle name="Normal 6 5" xfId="1630" xr:uid="{00000000-0005-0000-0000-00006E060000}"/>
    <cellStyle name="Normal 6_Chi tieu chu yeu 2020 (Quang)" xfId="2069" xr:uid="{00000000-0005-0000-0000-00006F060000}"/>
    <cellStyle name="Normal 60" xfId="2116" xr:uid="{00000000-0005-0000-0000-000070060000}"/>
    <cellStyle name="Normal 61" xfId="2125" xr:uid="{EEE0A7B9-8CB0-40AE-BB7B-497DC58F4B0A}"/>
    <cellStyle name="Normal 62" xfId="2128" xr:uid="{F9E9721E-57DB-4E8E-BD96-C4CF7CCB7E73}"/>
    <cellStyle name="Normal 63" xfId="2131" xr:uid="{9F72135F-99A7-4517-9E1D-61226A973CDE}"/>
    <cellStyle name="Normal 64" xfId="2133" xr:uid="{1434B66C-14FA-445E-8472-63ABFF782745}"/>
    <cellStyle name="Normal 66" xfId="2118" xr:uid="{00000000-0005-0000-0000-000071060000}"/>
    <cellStyle name="Normal 7" xfId="1631" xr:uid="{00000000-0005-0000-0000-000072060000}"/>
    <cellStyle name="Normal 7 1" xfId="1632" xr:uid="{00000000-0005-0000-0000-000073060000}"/>
    <cellStyle name="Normal 7 2" xfId="1633" xr:uid="{00000000-0005-0000-0000-000074060000}"/>
    <cellStyle name="Normal 7 3" xfId="1634" xr:uid="{00000000-0005-0000-0000-000075060000}"/>
    <cellStyle name="Normal 7 4" xfId="1635" xr:uid="{00000000-0005-0000-0000-000076060000}"/>
    <cellStyle name="Normal 7 5" xfId="1636" xr:uid="{00000000-0005-0000-0000-000077060000}"/>
    <cellStyle name="Normal 7_Bieu 6 thang nam 2019" xfId="1637" xr:uid="{00000000-0005-0000-0000-000078060000}"/>
    <cellStyle name="Normal 8" xfId="1638" xr:uid="{00000000-0005-0000-0000-000079060000}"/>
    <cellStyle name="Normal 8 1" xfId="1639" xr:uid="{00000000-0005-0000-0000-00007A060000}"/>
    <cellStyle name="Normal 8 2" xfId="1640" xr:uid="{00000000-0005-0000-0000-00007B060000}"/>
    <cellStyle name="Normal 8 3" xfId="1641" xr:uid="{00000000-0005-0000-0000-00007C060000}"/>
    <cellStyle name="Normal 8 4" xfId="1642" xr:uid="{00000000-0005-0000-0000-00007D060000}"/>
    <cellStyle name="Normal 8 5" xfId="1643" xr:uid="{00000000-0005-0000-0000-00007E060000}"/>
    <cellStyle name="Normal 8_TONG HOP DIEN THANG 04.2014(5)" xfId="1644" xr:uid="{00000000-0005-0000-0000-00007F060000}"/>
    <cellStyle name="Normal 9" xfId="1645" xr:uid="{00000000-0005-0000-0000-000080060000}"/>
    <cellStyle name="Normal 9 1" xfId="1646" xr:uid="{00000000-0005-0000-0000-000081060000}"/>
    <cellStyle name="Normal 9 2" xfId="1647" xr:uid="{00000000-0005-0000-0000-000082060000}"/>
    <cellStyle name="Normal 9 3" xfId="1648" xr:uid="{00000000-0005-0000-0000-000083060000}"/>
    <cellStyle name="Normal 9 4" xfId="1649" xr:uid="{00000000-0005-0000-0000-000084060000}"/>
    <cellStyle name="Normal 9 5" xfId="1650" xr:uid="{00000000-0005-0000-0000-000085060000}"/>
    <cellStyle name="Normal 9_Lạng Giang gửi lại 12.12 (Gui huyen,TP11.12) - Copy" xfId="1651" xr:uid="{00000000-0005-0000-0000-000086060000}"/>
    <cellStyle name="Normal 90" xfId="1652" xr:uid="{00000000-0005-0000-0000-000087060000}"/>
    <cellStyle name="Normal 95" xfId="1653" xr:uid="{00000000-0005-0000-0000-000088060000}"/>
    <cellStyle name="Normal_3978 - Bieu XDKH 2015 phan DP" xfId="2149" xr:uid="{874403B9-5397-42CE-9E34-540CEC6CCF3B}"/>
    <cellStyle name="Normal_Bieu ke hoach phat trien KT-XH 5 nam ( 2011-2015) 2" xfId="2119" xr:uid="{00000000-0005-0000-0000-000089060000}"/>
    <cellStyle name="Normal_Bieu KH 5 nam 2016-2020 (KTN) 03-11-2014" xfId="2142" xr:uid="{C1A58D88-7ABE-42E3-9A21-C8C52083AAA4}"/>
    <cellStyle name="Normal_Bieu KH-XH 2016-2020 (thg10)" xfId="2136" xr:uid="{88C89E1E-9384-471C-8A0D-0A08C905632D}"/>
    <cellStyle name="Normal_Bieu KT-XH nam 2016 Trinh HDND (9-12-2015) Moi" xfId="2120" xr:uid="{00000000-0005-0000-0000-00008A060000}"/>
    <cellStyle name="Normal_Bieu mau (CV )" xfId="2140" xr:uid="{3CB30B09-B74B-451F-9425-1A3CB434651B}"/>
    <cellStyle name="Normal_bieu mau huong dan 1" xfId="2121" xr:uid="{00000000-0005-0000-0000-00008B060000}"/>
    <cellStyle name="Normal_Phuong an tang truong GDP ngay 15-6-2012" xfId="2141" xr:uid="{76793855-2149-427A-880E-50D7F089BEAF}"/>
    <cellStyle name="Normal_So Van Hoa" xfId="2138" xr:uid="{AC7B5B51-8335-4FF4-9D87-3E4B9F6DEE19}"/>
    <cellStyle name="Normal_So Van Hoa_Van hoa-Xa hoi-Moi truong" xfId="2139" xr:uid="{7BE001B9-7A3C-4678-A539-B3D1EBFFF021}"/>
    <cellStyle name="Note 1" xfId="1654" xr:uid="{00000000-0005-0000-0000-000092060000}"/>
    <cellStyle name="Note 1 1" xfId="1655" xr:uid="{00000000-0005-0000-0000-000093060000}"/>
    <cellStyle name="Note 1 2" xfId="1656" xr:uid="{00000000-0005-0000-0000-000094060000}"/>
    <cellStyle name="Note 1 3" xfId="1657" xr:uid="{00000000-0005-0000-0000-000095060000}"/>
    <cellStyle name="Note 1 4" xfId="1658" xr:uid="{00000000-0005-0000-0000-000096060000}"/>
    <cellStyle name="Note 1 5" xfId="1659" xr:uid="{00000000-0005-0000-0000-000097060000}"/>
    <cellStyle name="Note 1_Chi tieu KT" xfId="1660" xr:uid="{00000000-0005-0000-0000-000098060000}"/>
    <cellStyle name="Note 2" xfId="1661" xr:uid="{00000000-0005-0000-0000-000099060000}"/>
    <cellStyle name="Note 2 1" xfId="1662" xr:uid="{00000000-0005-0000-0000-00009A060000}"/>
    <cellStyle name="Note 2 2" xfId="1663" xr:uid="{00000000-0005-0000-0000-00009B060000}"/>
    <cellStyle name="Note 2 3" xfId="1664" xr:uid="{00000000-0005-0000-0000-00009C060000}"/>
    <cellStyle name="Note 2 4" xfId="1665" xr:uid="{00000000-0005-0000-0000-00009D060000}"/>
    <cellStyle name="Note 2 5" xfId="1666" xr:uid="{00000000-0005-0000-0000-00009E060000}"/>
    <cellStyle name="Note 2_Bao cao tien do thuc hien chi dao va ket qua thu hoi NQH" xfId="1667" xr:uid="{00000000-0005-0000-0000-00009F060000}"/>
    <cellStyle name="Note 3" xfId="1668" xr:uid="{00000000-0005-0000-0000-0000A0060000}"/>
    <cellStyle name="Note 4" xfId="1669" xr:uid="{00000000-0005-0000-0000-0000A1060000}"/>
    <cellStyle name="NWM" xfId="1670" xr:uid="{00000000-0005-0000-0000-0000A2060000}"/>
    <cellStyle name="Œ…‹æØ‚è [0.00]_laroux" xfId="1671" xr:uid="{00000000-0005-0000-0000-0000A3060000}"/>
    <cellStyle name="Œ…‹æØ‚è_laroux" xfId="1672" xr:uid="{00000000-0005-0000-0000-0000A4060000}"/>
    <cellStyle name="oft Excel]_x000d__x000a_Comment=open=/f ‚ðw’è‚·‚é‚ÆAƒ†[ƒU[’è‹`ŠÖ”‚ðŠÖ”“\‚è•t‚¯‚Ìˆê——‚É“o˜^‚·‚é‚±‚Æ‚ª‚Å‚«‚Ü‚·B_x000d__x000a_Maximized" xfId="1673" xr:uid="{00000000-0005-0000-0000-0000A5060000}"/>
    <cellStyle name="oft Excel]_x000d__x000a_Comment=open=/f ‚ðŽw’è‚·‚é‚ÆAƒ†[ƒU[’è‹`ŠÖ”‚ðŠÖ”“\‚è•t‚¯‚Ìˆê——‚É“o˜^‚·‚é‚±‚Æ‚ª‚Å‚«‚Ü‚·B_x000d__x000a_Maximized" xfId="1674" xr:uid="{00000000-0005-0000-0000-0000A6060000}"/>
    <cellStyle name="omma [0]_Mktg Prog" xfId="1675" xr:uid="{00000000-0005-0000-0000-0000A7060000}"/>
    <cellStyle name="ormal_Sheet1_1" xfId="1676" xr:uid="{00000000-0005-0000-0000-0000A8060000}"/>
    <cellStyle name="Output 1" xfId="1677" xr:uid="{00000000-0005-0000-0000-0000A9060000}"/>
    <cellStyle name="Output 1 1" xfId="1678" xr:uid="{00000000-0005-0000-0000-0000AA060000}"/>
    <cellStyle name="Output 1 2" xfId="1679" xr:uid="{00000000-0005-0000-0000-0000AB060000}"/>
    <cellStyle name="Output 1 3" xfId="1680" xr:uid="{00000000-0005-0000-0000-0000AC060000}"/>
    <cellStyle name="Output 1 4" xfId="1681" xr:uid="{00000000-0005-0000-0000-0000AD060000}"/>
    <cellStyle name="Output 1 5" xfId="1682" xr:uid="{00000000-0005-0000-0000-0000AE060000}"/>
    <cellStyle name="Output 1_Chi tieu KT" xfId="1683" xr:uid="{00000000-0005-0000-0000-0000AF060000}"/>
    <cellStyle name="Output 2" xfId="1684" xr:uid="{00000000-0005-0000-0000-0000B0060000}"/>
    <cellStyle name="Output 2 1" xfId="1685" xr:uid="{00000000-0005-0000-0000-0000B1060000}"/>
    <cellStyle name="Output 2 2" xfId="1686" xr:uid="{00000000-0005-0000-0000-0000B2060000}"/>
    <cellStyle name="Output 2 3" xfId="1687" xr:uid="{00000000-0005-0000-0000-0000B3060000}"/>
    <cellStyle name="Output 2 4" xfId="1688" xr:uid="{00000000-0005-0000-0000-0000B4060000}"/>
    <cellStyle name="Output 2 5" xfId="1689" xr:uid="{00000000-0005-0000-0000-0000B5060000}"/>
    <cellStyle name="Output 2_Bao cao tien do thuc hien chi dao va ket qua thu hoi NQH" xfId="1690" xr:uid="{00000000-0005-0000-0000-0000B6060000}"/>
    <cellStyle name="Output 3" xfId="1691" xr:uid="{00000000-0005-0000-0000-0000B7060000}"/>
    <cellStyle name="Output 4" xfId="1692" xr:uid="{00000000-0005-0000-0000-0000B8060000}"/>
    <cellStyle name="per.style" xfId="1693" xr:uid="{00000000-0005-0000-0000-0000B9060000}"/>
    <cellStyle name="per.style 1" xfId="1694" xr:uid="{00000000-0005-0000-0000-0000BA060000}"/>
    <cellStyle name="per.style 2" xfId="1695" xr:uid="{00000000-0005-0000-0000-0000BB060000}"/>
    <cellStyle name="per.style 3" xfId="1696" xr:uid="{00000000-0005-0000-0000-0000BC060000}"/>
    <cellStyle name="per.style 4" xfId="1697" xr:uid="{00000000-0005-0000-0000-0000BD060000}"/>
    <cellStyle name="per.style 5" xfId="1698" xr:uid="{00000000-0005-0000-0000-0000BE060000}"/>
    <cellStyle name="per.style_Bao cao tien do thuc hien chi dao va ket qua thu hoi NQH" xfId="1699" xr:uid="{00000000-0005-0000-0000-0000BF060000}"/>
    <cellStyle name="Percent %" xfId="1700" xr:uid="{00000000-0005-0000-0000-0000C0060000}"/>
    <cellStyle name="Percent % Long Underline" xfId="1701" xr:uid="{00000000-0005-0000-0000-0000C1060000}"/>
    <cellStyle name="Percent [0]" xfId="1702" xr:uid="{00000000-0005-0000-0000-0000C2060000}"/>
    <cellStyle name="Percent [00]" xfId="1703" xr:uid="{00000000-0005-0000-0000-0000C3060000}"/>
    <cellStyle name="Percent [2]" xfId="1704" xr:uid="{00000000-0005-0000-0000-0000C4060000}"/>
    <cellStyle name="Percent [2] 1" xfId="1705" xr:uid="{00000000-0005-0000-0000-0000C5060000}"/>
    <cellStyle name="Percent [2] 2" xfId="1706" xr:uid="{00000000-0005-0000-0000-0000C6060000}"/>
    <cellStyle name="Percent [2] 3" xfId="1707" xr:uid="{00000000-0005-0000-0000-0000C7060000}"/>
    <cellStyle name="Percent [2] 4" xfId="1708" xr:uid="{00000000-0005-0000-0000-0000C8060000}"/>
    <cellStyle name="Percent [2] 5" xfId="1709" xr:uid="{00000000-0005-0000-0000-0000C9060000}"/>
    <cellStyle name="Percent [2]_Bao cao tien do thuc hien chi dao va ket qua thu hoi NQH" xfId="1710" xr:uid="{00000000-0005-0000-0000-0000CA060000}"/>
    <cellStyle name="Percent 0.0%" xfId="1711" xr:uid="{00000000-0005-0000-0000-0000CB060000}"/>
    <cellStyle name="Percent 0.0% Long Underline" xfId="1712" xr:uid="{00000000-0005-0000-0000-0000CC060000}"/>
    <cellStyle name="Percent 0.00%" xfId="1713" xr:uid="{00000000-0005-0000-0000-0000CD060000}"/>
    <cellStyle name="Percent 0.00% Long Underline" xfId="1714" xr:uid="{00000000-0005-0000-0000-0000CE060000}"/>
    <cellStyle name="Percent 0.000%" xfId="1715" xr:uid="{00000000-0005-0000-0000-0000CF060000}"/>
    <cellStyle name="Percent 0.000% Long Underline" xfId="1716" xr:uid="{00000000-0005-0000-0000-0000D0060000}"/>
    <cellStyle name="Percent 2" xfId="1717" xr:uid="{00000000-0005-0000-0000-0000D1060000}"/>
    <cellStyle name="Percent 2 1" xfId="1718" xr:uid="{00000000-0005-0000-0000-0000D2060000}"/>
    <cellStyle name="Percent 2 2" xfId="1719" xr:uid="{00000000-0005-0000-0000-0000D3060000}"/>
    <cellStyle name="Percent 2 3" xfId="1720" xr:uid="{00000000-0005-0000-0000-0000D4060000}"/>
    <cellStyle name="Percent 2 4" xfId="1721" xr:uid="{00000000-0005-0000-0000-0000D5060000}"/>
    <cellStyle name="Percent 2 5" xfId="1722" xr:uid="{00000000-0005-0000-0000-0000D6060000}"/>
    <cellStyle name="Percent 2_Bao cao tien do thuc hien chi dao va ket qua thu hoi NQH" xfId="1723" xr:uid="{00000000-0005-0000-0000-0000D7060000}"/>
    <cellStyle name="Percent 3" xfId="1724" xr:uid="{00000000-0005-0000-0000-0000D8060000}"/>
    <cellStyle name="Percent 3 1" xfId="1725" xr:uid="{00000000-0005-0000-0000-0000D9060000}"/>
    <cellStyle name="Percent 3 2" xfId="1726" xr:uid="{00000000-0005-0000-0000-0000DA060000}"/>
    <cellStyle name="Percent 3 3" xfId="1727" xr:uid="{00000000-0005-0000-0000-0000DB060000}"/>
    <cellStyle name="Percent 3 4" xfId="1728" xr:uid="{00000000-0005-0000-0000-0000DC060000}"/>
    <cellStyle name="Percent 3 5" xfId="1729" xr:uid="{00000000-0005-0000-0000-0000DD060000}"/>
    <cellStyle name="Percent 3_Lạng Giang gửi lại 12.12 (Gui huyen,TP11.12) - Copy" xfId="1730" xr:uid="{00000000-0005-0000-0000-0000DE060000}"/>
    <cellStyle name="Percent 4" xfId="1731" xr:uid="{00000000-0005-0000-0000-0000DF060000}"/>
    <cellStyle name="Percent 4 1" xfId="1732" xr:uid="{00000000-0005-0000-0000-0000E0060000}"/>
    <cellStyle name="Percent 4 2" xfId="1733" xr:uid="{00000000-0005-0000-0000-0000E1060000}"/>
    <cellStyle name="Percent 4 3" xfId="1734" xr:uid="{00000000-0005-0000-0000-0000E2060000}"/>
    <cellStyle name="Percent 4 4" xfId="1735" xr:uid="{00000000-0005-0000-0000-0000E3060000}"/>
    <cellStyle name="Percent 4 5" xfId="1736" xr:uid="{00000000-0005-0000-0000-0000E4060000}"/>
    <cellStyle name="Percent 4_Bao cao tien do thuc hien chi dao va ket qua thu hoi NQH" xfId="1737" xr:uid="{00000000-0005-0000-0000-0000E5060000}"/>
    <cellStyle name="Percent 5" xfId="1738" xr:uid="{00000000-0005-0000-0000-0000E6060000}"/>
    <cellStyle name="Percent 5 1" xfId="1739" xr:uid="{00000000-0005-0000-0000-0000E7060000}"/>
    <cellStyle name="Percent 5 2" xfId="1740" xr:uid="{00000000-0005-0000-0000-0000E8060000}"/>
    <cellStyle name="Percent 5 3" xfId="1741" xr:uid="{00000000-0005-0000-0000-0000E9060000}"/>
    <cellStyle name="Percent 5 4" xfId="1742" xr:uid="{00000000-0005-0000-0000-0000EA060000}"/>
    <cellStyle name="Percent 5 5" xfId="1743" xr:uid="{00000000-0005-0000-0000-0000EB060000}"/>
    <cellStyle name="Percent 5_Lạng Giang gửi lại 12.12 (Gui huyen,TP11.12) - Copy" xfId="1744" xr:uid="{00000000-0005-0000-0000-0000EC060000}"/>
    <cellStyle name="Percent 6" xfId="2134" xr:uid="{F3068AE1-7774-4E80-BF7B-36D25B22DD47}"/>
    <cellStyle name="PERCENTAGE" xfId="1745" xr:uid="{00000000-0005-0000-0000-0000ED060000}"/>
    <cellStyle name="PERCENTAGE 1" xfId="1746" xr:uid="{00000000-0005-0000-0000-0000EE060000}"/>
    <cellStyle name="PERCENTAGE 2" xfId="1747" xr:uid="{00000000-0005-0000-0000-0000EF060000}"/>
    <cellStyle name="PERCENTAGE 3" xfId="1748" xr:uid="{00000000-0005-0000-0000-0000F0060000}"/>
    <cellStyle name="PERCENTAGE 4" xfId="1749" xr:uid="{00000000-0005-0000-0000-0000F1060000}"/>
    <cellStyle name="PERCENTAGE 5" xfId="1750" xr:uid="{00000000-0005-0000-0000-0000F2060000}"/>
    <cellStyle name="PERCENTAGE_Bao cao tien do thuc hien chi dao va ket qua thu hoi NQH" xfId="1751" xr:uid="{00000000-0005-0000-0000-0000F3060000}"/>
    <cellStyle name="PrePop Currency (0)" xfId="1752" xr:uid="{00000000-0005-0000-0000-0000F4060000}"/>
    <cellStyle name="PrePop Currency (2)" xfId="1753" xr:uid="{00000000-0005-0000-0000-0000F5060000}"/>
    <cellStyle name="PrePop Units (0)" xfId="1754" xr:uid="{00000000-0005-0000-0000-0000F6060000}"/>
    <cellStyle name="PrePop Units (1)" xfId="1755" xr:uid="{00000000-0005-0000-0000-0000F7060000}"/>
    <cellStyle name="PrePop Units (2)" xfId="1756" xr:uid="{00000000-0005-0000-0000-0000F8060000}"/>
    <cellStyle name="pricing" xfId="1757" xr:uid="{00000000-0005-0000-0000-0000F9060000}"/>
    <cellStyle name="pricing 1" xfId="1758" xr:uid="{00000000-0005-0000-0000-0000FA060000}"/>
    <cellStyle name="pricing 2" xfId="1759" xr:uid="{00000000-0005-0000-0000-0000FB060000}"/>
    <cellStyle name="pricing 3" xfId="1760" xr:uid="{00000000-0005-0000-0000-0000FC060000}"/>
    <cellStyle name="pricing 4" xfId="1761" xr:uid="{00000000-0005-0000-0000-0000FD060000}"/>
    <cellStyle name="pricing 5" xfId="1762" xr:uid="{00000000-0005-0000-0000-0000FE060000}"/>
    <cellStyle name="pricing_Bao cao tien do thuc hien chi dao va ket qua thu hoi NQH" xfId="1763" xr:uid="{00000000-0005-0000-0000-0000FF060000}"/>
    <cellStyle name="PSChar" xfId="1764" xr:uid="{00000000-0005-0000-0000-000000070000}"/>
    <cellStyle name="PSChar 1" xfId="1765" xr:uid="{00000000-0005-0000-0000-000001070000}"/>
    <cellStyle name="PSChar 2" xfId="1766" xr:uid="{00000000-0005-0000-0000-000002070000}"/>
    <cellStyle name="PSChar 3" xfId="1767" xr:uid="{00000000-0005-0000-0000-000003070000}"/>
    <cellStyle name="PSChar 4" xfId="1768" xr:uid="{00000000-0005-0000-0000-000004070000}"/>
    <cellStyle name="PSChar 5" xfId="1769" xr:uid="{00000000-0005-0000-0000-000005070000}"/>
    <cellStyle name="PSChar_Bao cao tien do thuc hien chi dao va ket qua thu hoi NQH" xfId="1770" xr:uid="{00000000-0005-0000-0000-000006070000}"/>
    <cellStyle name="PSHeading" xfId="1771" xr:uid="{00000000-0005-0000-0000-000007070000}"/>
    <cellStyle name="regstoresfromspecstores" xfId="1772" xr:uid="{00000000-0005-0000-0000-000008070000}"/>
    <cellStyle name="Result 3_DOI CHIEU SO DU 31-12-2012-ACB" xfId="1773" xr:uid="{00000000-0005-0000-0000-000009070000}"/>
    <cellStyle name="RevList" xfId="1774" xr:uid="{00000000-0005-0000-0000-00000A070000}"/>
    <cellStyle name="RevList 1" xfId="1775" xr:uid="{00000000-0005-0000-0000-00000B070000}"/>
    <cellStyle name="RevList 2" xfId="1776" xr:uid="{00000000-0005-0000-0000-00000C070000}"/>
    <cellStyle name="RevList 3" xfId="1777" xr:uid="{00000000-0005-0000-0000-00000D070000}"/>
    <cellStyle name="RevList 4" xfId="1778" xr:uid="{00000000-0005-0000-0000-00000E070000}"/>
    <cellStyle name="RevList 5" xfId="1779" xr:uid="{00000000-0005-0000-0000-00000F070000}"/>
    <cellStyle name="RevList_Bao cao tien do thuc hien chi dao va ket qua thu hoi NQH" xfId="1780" xr:uid="{00000000-0005-0000-0000-000010070000}"/>
    <cellStyle name="S—_x0008_" xfId="1781" xr:uid="{00000000-0005-0000-0000-000011070000}"/>
    <cellStyle name="SHADEDSTORES" xfId="1782" xr:uid="{00000000-0005-0000-0000-000012070000}"/>
    <cellStyle name="specstores" xfId="1783" xr:uid="{00000000-0005-0000-0000-000013070000}"/>
    <cellStyle name="Standard_DB" xfId="1784" xr:uid="{00000000-0005-0000-0000-000014070000}"/>
    <cellStyle name="Style 1" xfId="1785" xr:uid="{00000000-0005-0000-0000-000015070000}"/>
    <cellStyle name="Style 1 1" xfId="1786" xr:uid="{00000000-0005-0000-0000-000016070000}"/>
    <cellStyle name="Style 1 2" xfId="1787" xr:uid="{00000000-0005-0000-0000-000017070000}"/>
    <cellStyle name="Style 1 3" xfId="1788" xr:uid="{00000000-0005-0000-0000-000018070000}"/>
    <cellStyle name="Style 1 4" xfId="1789" xr:uid="{00000000-0005-0000-0000-000019070000}"/>
    <cellStyle name="Style 1 5" xfId="1790" xr:uid="{00000000-0005-0000-0000-00001A070000}"/>
    <cellStyle name="Style 1_Bang ke chi tiet QT CT" xfId="1791" xr:uid="{00000000-0005-0000-0000-00001B070000}"/>
    <cellStyle name="Style 10" xfId="1792" xr:uid="{00000000-0005-0000-0000-00001C070000}"/>
    <cellStyle name="Style 11" xfId="1793" xr:uid="{00000000-0005-0000-0000-00001D070000}"/>
    <cellStyle name="Style 12" xfId="1794" xr:uid="{00000000-0005-0000-0000-00001E070000}"/>
    <cellStyle name="Style 13" xfId="1795" xr:uid="{00000000-0005-0000-0000-00001F070000}"/>
    <cellStyle name="Style 14" xfId="1796" xr:uid="{00000000-0005-0000-0000-000020070000}"/>
    <cellStyle name="Style 15" xfId="1797" xr:uid="{00000000-0005-0000-0000-000021070000}"/>
    <cellStyle name="Style 16" xfId="1798" xr:uid="{00000000-0005-0000-0000-000022070000}"/>
    <cellStyle name="Style 17" xfId="1799" xr:uid="{00000000-0005-0000-0000-000023070000}"/>
    <cellStyle name="Style 18" xfId="1800" xr:uid="{00000000-0005-0000-0000-000024070000}"/>
    <cellStyle name="Style 19" xfId="1801" xr:uid="{00000000-0005-0000-0000-000025070000}"/>
    <cellStyle name="Style 2" xfId="1802" xr:uid="{00000000-0005-0000-0000-000026070000}"/>
    <cellStyle name="Style 2 1" xfId="1803" xr:uid="{00000000-0005-0000-0000-000027070000}"/>
    <cellStyle name="Style 2 2" xfId="1804" xr:uid="{00000000-0005-0000-0000-000028070000}"/>
    <cellStyle name="Style 2 3" xfId="1805" xr:uid="{00000000-0005-0000-0000-000029070000}"/>
    <cellStyle name="Style 2 4" xfId="1806" xr:uid="{00000000-0005-0000-0000-00002A070000}"/>
    <cellStyle name="Style 2 5" xfId="1807" xr:uid="{00000000-0005-0000-0000-00002B070000}"/>
    <cellStyle name="Style 2_Bao cao tien do thuc hien chi dao va ket qua thu hoi NQH" xfId="1808" xr:uid="{00000000-0005-0000-0000-00002C070000}"/>
    <cellStyle name="Style 20" xfId="1809" xr:uid="{00000000-0005-0000-0000-00002D070000}"/>
    <cellStyle name="Style 21" xfId="1810" xr:uid="{00000000-0005-0000-0000-00002E070000}"/>
    <cellStyle name="Style 22" xfId="1811" xr:uid="{00000000-0005-0000-0000-00002F070000}"/>
    <cellStyle name="Style 23" xfId="1812" xr:uid="{00000000-0005-0000-0000-000030070000}"/>
    <cellStyle name="Style 24" xfId="1813" xr:uid="{00000000-0005-0000-0000-000031070000}"/>
    <cellStyle name="Style 25" xfId="1814" xr:uid="{00000000-0005-0000-0000-000032070000}"/>
    <cellStyle name="Style 26" xfId="1815" xr:uid="{00000000-0005-0000-0000-000033070000}"/>
    <cellStyle name="Style 27" xfId="1816" xr:uid="{00000000-0005-0000-0000-000034070000}"/>
    <cellStyle name="Style 28" xfId="1817" xr:uid="{00000000-0005-0000-0000-000035070000}"/>
    <cellStyle name="Style 29" xfId="1818" xr:uid="{00000000-0005-0000-0000-000036070000}"/>
    <cellStyle name="Style 3" xfId="1819" xr:uid="{00000000-0005-0000-0000-000037070000}"/>
    <cellStyle name="Style 3 1" xfId="1820" xr:uid="{00000000-0005-0000-0000-000038070000}"/>
    <cellStyle name="Style 3 2" xfId="1821" xr:uid="{00000000-0005-0000-0000-000039070000}"/>
    <cellStyle name="Style 3 3" xfId="1822" xr:uid="{00000000-0005-0000-0000-00003A070000}"/>
    <cellStyle name="Style 3 4" xfId="1823" xr:uid="{00000000-0005-0000-0000-00003B070000}"/>
    <cellStyle name="Style 3 5" xfId="1824" xr:uid="{00000000-0005-0000-0000-00003C070000}"/>
    <cellStyle name="Style 3_Bao cao tien do thuc hien chi dao va ket qua thu hoi NQH" xfId="1825" xr:uid="{00000000-0005-0000-0000-00003D070000}"/>
    <cellStyle name="Style 30" xfId="1826" xr:uid="{00000000-0005-0000-0000-00003E070000}"/>
    <cellStyle name="Style 31" xfId="1827" xr:uid="{00000000-0005-0000-0000-00003F070000}"/>
    <cellStyle name="Style 32" xfId="1828" xr:uid="{00000000-0005-0000-0000-000040070000}"/>
    <cellStyle name="Style 33" xfId="1829" xr:uid="{00000000-0005-0000-0000-000041070000}"/>
    <cellStyle name="Style 34" xfId="1830" xr:uid="{00000000-0005-0000-0000-000042070000}"/>
    <cellStyle name="Style 35" xfId="1831" xr:uid="{00000000-0005-0000-0000-000043070000}"/>
    <cellStyle name="Style 36" xfId="1832" xr:uid="{00000000-0005-0000-0000-000044070000}"/>
    <cellStyle name="Style 37" xfId="1833" xr:uid="{00000000-0005-0000-0000-000045070000}"/>
    <cellStyle name="Style 38" xfId="1834" xr:uid="{00000000-0005-0000-0000-000046070000}"/>
    <cellStyle name="Style 39" xfId="1835" xr:uid="{00000000-0005-0000-0000-000047070000}"/>
    <cellStyle name="Style 4" xfId="1836" xr:uid="{00000000-0005-0000-0000-000048070000}"/>
    <cellStyle name="Style 4 1" xfId="1837" xr:uid="{00000000-0005-0000-0000-000049070000}"/>
    <cellStyle name="Style 4 2" xfId="1838" xr:uid="{00000000-0005-0000-0000-00004A070000}"/>
    <cellStyle name="Style 4 3" xfId="1839" xr:uid="{00000000-0005-0000-0000-00004B070000}"/>
    <cellStyle name="Style 4 4" xfId="1840" xr:uid="{00000000-0005-0000-0000-00004C070000}"/>
    <cellStyle name="Style 4 5" xfId="1841" xr:uid="{00000000-0005-0000-0000-00004D070000}"/>
    <cellStyle name="Style 4_Bao cao tien do thuc hien chi dao va ket qua thu hoi NQH" xfId="1842" xr:uid="{00000000-0005-0000-0000-00004E070000}"/>
    <cellStyle name="Style 40" xfId="1843" xr:uid="{00000000-0005-0000-0000-00004F070000}"/>
    <cellStyle name="Style 41" xfId="1844" xr:uid="{00000000-0005-0000-0000-000050070000}"/>
    <cellStyle name="Style 42" xfId="1845" xr:uid="{00000000-0005-0000-0000-000051070000}"/>
    <cellStyle name="Style 43" xfId="1846" xr:uid="{00000000-0005-0000-0000-000052070000}"/>
    <cellStyle name="Style 44" xfId="1847" xr:uid="{00000000-0005-0000-0000-000053070000}"/>
    <cellStyle name="Style 45" xfId="1848" xr:uid="{00000000-0005-0000-0000-000054070000}"/>
    <cellStyle name="Style 46" xfId="1849" xr:uid="{00000000-0005-0000-0000-000055070000}"/>
    <cellStyle name="Style 47" xfId="1850" xr:uid="{00000000-0005-0000-0000-000056070000}"/>
    <cellStyle name="Style 48" xfId="1851" xr:uid="{00000000-0005-0000-0000-000057070000}"/>
    <cellStyle name="Style 5" xfId="1852" xr:uid="{00000000-0005-0000-0000-000058070000}"/>
    <cellStyle name="Style 6" xfId="1853" xr:uid="{00000000-0005-0000-0000-000059070000}"/>
    <cellStyle name="Style 7" xfId="1854" xr:uid="{00000000-0005-0000-0000-00005A070000}"/>
    <cellStyle name="Style 8" xfId="1855" xr:uid="{00000000-0005-0000-0000-00005B070000}"/>
    <cellStyle name="Style 9" xfId="1856" xr:uid="{00000000-0005-0000-0000-00005C070000}"/>
    <cellStyle name="Style Date" xfId="1857" xr:uid="{00000000-0005-0000-0000-00005D070000}"/>
    <cellStyle name="subhead" xfId="1858" xr:uid="{00000000-0005-0000-0000-00005E070000}"/>
    <cellStyle name="subhead 1" xfId="1859" xr:uid="{00000000-0005-0000-0000-00005F070000}"/>
    <cellStyle name="subhead 2" xfId="1860" xr:uid="{00000000-0005-0000-0000-000060070000}"/>
    <cellStyle name="subhead 3" xfId="1861" xr:uid="{00000000-0005-0000-0000-000061070000}"/>
    <cellStyle name="subhead 4" xfId="1862" xr:uid="{00000000-0005-0000-0000-000062070000}"/>
    <cellStyle name="subhead 5" xfId="1863" xr:uid="{00000000-0005-0000-0000-000063070000}"/>
    <cellStyle name="subhead_Bao cao tien do thuc hien chi dao va ket qua thu hoi NQH" xfId="1864" xr:uid="{00000000-0005-0000-0000-000064070000}"/>
    <cellStyle name="Subtotal" xfId="1865" xr:uid="{00000000-0005-0000-0000-000065070000}"/>
    <cellStyle name="Subtotal 1" xfId="1866" xr:uid="{00000000-0005-0000-0000-000066070000}"/>
    <cellStyle name="Subtotal 2" xfId="1867" xr:uid="{00000000-0005-0000-0000-000067070000}"/>
    <cellStyle name="Subtotal 3" xfId="1868" xr:uid="{00000000-0005-0000-0000-000068070000}"/>
    <cellStyle name="Subtotal 4" xfId="1869" xr:uid="{00000000-0005-0000-0000-000069070000}"/>
    <cellStyle name="Subtotal 5" xfId="1870" xr:uid="{00000000-0005-0000-0000-00006A070000}"/>
    <cellStyle name="Subtotal_Bao cao tien do thuc hien chi dao va ket qua thu hoi NQH" xfId="1871" xr:uid="{00000000-0005-0000-0000-00006B070000}"/>
    <cellStyle name="symbol" xfId="1872" xr:uid="{00000000-0005-0000-0000-00006C070000}"/>
    <cellStyle name="T" xfId="1873" xr:uid="{00000000-0005-0000-0000-00006D070000}"/>
    <cellStyle name="T 1" xfId="1874" xr:uid="{00000000-0005-0000-0000-00006E070000}"/>
    <cellStyle name="T 2" xfId="1875" xr:uid="{00000000-0005-0000-0000-00006F070000}"/>
    <cellStyle name="T 3" xfId="1876" xr:uid="{00000000-0005-0000-0000-000070070000}"/>
    <cellStyle name="T 4" xfId="1877" xr:uid="{00000000-0005-0000-0000-000071070000}"/>
    <cellStyle name="T 5" xfId="1878" xr:uid="{00000000-0005-0000-0000-000072070000}"/>
    <cellStyle name="T_Bao cao tien do thuc hien chi dao va ket qua thu hoi NQH" xfId="1879" xr:uid="{00000000-0005-0000-0000-000073070000}"/>
    <cellStyle name="T_Bao cao tien do thuc hien chi dao va ket qua thu hoi NQH_Chi tieu KT" xfId="1880" xr:uid="{00000000-0005-0000-0000-000074070000}"/>
    <cellStyle name="T_Bao cao tien do thuc hien chi dao va ket qua thu hoi NQH_Chi tieu KT_Quy hoach" xfId="1881" xr:uid="{00000000-0005-0000-0000-000075070000}"/>
    <cellStyle name="T_Bao cao tien do thuc hien chi dao va ket qua thu hoi NQH_Chi tieu KT_Van hoa-Xa hoi-Moi truong" xfId="1882" xr:uid="{00000000-0005-0000-0000-000076070000}"/>
    <cellStyle name="T_Bao cao tien do thuc hien chi dao va ket qua thu hoi NQH_KH 2020" xfId="2070" xr:uid="{00000000-0005-0000-0000-000077070000}"/>
    <cellStyle name="T_Bao cao tien do thuc hien chi dao va ket qua thu hoi NQH_KH 2020_KH 2020" xfId="2071" xr:uid="{00000000-0005-0000-0000-000078070000}"/>
    <cellStyle name="T_Bao cao tien do thuc hien chi dao va ket qua thu hoi NQH_KH 2020_UTH2019" xfId="2072" xr:uid="{00000000-0005-0000-0000-000079070000}"/>
    <cellStyle name="T_Chi tieu KT" xfId="1883" xr:uid="{00000000-0005-0000-0000-00007A070000}"/>
    <cellStyle name="T_Chi tieu KT_Quy hoach" xfId="1884" xr:uid="{00000000-0005-0000-0000-00007B070000}"/>
    <cellStyle name="T_Chi tieu KT_Van hoa-Xa hoi-Moi truong" xfId="1885" xr:uid="{00000000-0005-0000-0000-00007C070000}"/>
    <cellStyle name="T_Giao chi tieu 10 huyen, thanh pho 2019 (Gui huyen,TP)" xfId="1886" xr:uid="{00000000-0005-0000-0000-00007D070000}"/>
    <cellStyle name="T_Giao chi tieu 10 huyen, thanh pho 2019 (Gui huyen,TP)_Chi tieu chu yeu 2020 (Quang)" xfId="2074" xr:uid="{00000000-0005-0000-0000-00007E070000}"/>
    <cellStyle name="T_Giao chi tieu 10 huyen, thanh pho 2019 (Gui huyen,TP)_Chi tieu KT" xfId="1887" xr:uid="{00000000-0005-0000-0000-00007F070000}"/>
    <cellStyle name="T_Giao chi tieu 10 huyen, thanh pho 2019 (Gui huyen,TP)_Chi tieu KT_1" xfId="1888" xr:uid="{00000000-0005-0000-0000-000080070000}"/>
    <cellStyle name="T_Giao chi tieu 10 huyen, thanh pho 2019 (Gui huyen,TP)_Chi tieu KT_1_Quy hoach" xfId="1889" xr:uid="{00000000-0005-0000-0000-000081070000}"/>
    <cellStyle name="T_Giao chi tieu 10 huyen, thanh pho 2019 (Gui huyen,TP)_Chi tieu KT_1_Van hoa-Xa hoi-Moi truong" xfId="1890" xr:uid="{00000000-0005-0000-0000-000082070000}"/>
    <cellStyle name="T_Giao chi tieu 10 huyen, thanh pho 2019 (Gui huyen,TP)_Chi tieu KT_NSNN" xfId="2112" xr:uid="{00000000-0005-0000-0000-000083070000}"/>
    <cellStyle name="T_Giao chi tieu 10 huyen, thanh pho 2019 (Gui huyen,TP)_Chi tieu KT_Quy hoach" xfId="1891" xr:uid="{00000000-0005-0000-0000-000084070000}"/>
    <cellStyle name="T_Giao chi tieu 10 huyen, thanh pho 2019 (Gui huyen,TP)_Chi tieu KT_Quy hoach_NSNN" xfId="2113" xr:uid="{00000000-0005-0000-0000-000085070000}"/>
    <cellStyle name="T_Giao chi tieu 10 huyen, thanh pho 2019 (Gui huyen,TP)_Chi tieu KT_Van hoa-Xa hoi-Moi truong" xfId="1892" xr:uid="{00000000-0005-0000-0000-000086070000}"/>
    <cellStyle name="T_Giao chi tieu 10 huyen, thanh pho 2019 (Gui huyen,TP)_Chi tieu KT_Van hoa-Xa hoi-Moi truong_NSNN" xfId="2114" xr:uid="{00000000-0005-0000-0000-000087070000}"/>
    <cellStyle name="T_Giao chi tieu 10 huyen, thanh pho 2019 (Gui huyen,TP)_KH 2020" xfId="2075" xr:uid="{00000000-0005-0000-0000-000088070000}"/>
    <cellStyle name="T_Giao chi tieu 10 huyen, thanh pho 2019 (Gui huyen,TP)_KH 2020_1" xfId="2076" xr:uid="{00000000-0005-0000-0000-000089070000}"/>
    <cellStyle name="T_Giao chi tieu 10 huyen, thanh pho 2019 (Gui huyen,TP)_KH 2020_2" xfId="2077" xr:uid="{00000000-0005-0000-0000-00008A070000}"/>
    <cellStyle name="T_Giao chi tieu 10 huyen, thanh pho 2019 (Gui huyen,TP)_KH 2020_KH 2020" xfId="2078" xr:uid="{00000000-0005-0000-0000-00008B070000}"/>
    <cellStyle name="T_Giao chi tieu 10 huyen, thanh pho 2019 (Gui huyen,TP)_KH 2020_UTH2019" xfId="2079" xr:uid="{00000000-0005-0000-0000-00008C070000}"/>
    <cellStyle name="T_Giao chi tieu 10 huyen, thanh pho 2019 (Gui huyen,TP)_NN" xfId="2073" xr:uid="{00000000-0005-0000-0000-00008D070000}"/>
    <cellStyle name="T_Giao chi tieu 10 huyen, thanh pho 2019 (Gui huyen,TP)_NSNN" xfId="2111" xr:uid="{00000000-0005-0000-0000-00008E070000}"/>
    <cellStyle name="T_Giao chi tieu 10 huyen, thanh pho 2019 (Gui huyen,TP)_UTH2019" xfId="2080" xr:uid="{00000000-0005-0000-0000-00008F070000}"/>
    <cellStyle name="T_Giao chi tieu 10 huyen, thanh pho 2019 (Gui huyen,TP)_Van hoa-Xa hoi-Moi truong" xfId="1893" xr:uid="{00000000-0005-0000-0000-000090070000}"/>
    <cellStyle name="T_KH 2020" xfId="2081" xr:uid="{00000000-0005-0000-0000-000091070000}"/>
    <cellStyle name="T_KH 2020_KH 2020" xfId="2082" xr:uid="{00000000-0005-0000-0000-000092070000}"/>
    <cellStyle name="T_KH 2020_UTH2019" xfId="2083" xr:uid="{00000000-0005-0000-0000-000093070000}"/>
    <cellStyle name="T_LN70- NGAY 20.09.2013" xfId="1894" xr:uid="{00000000-0005-0000-0000-000094070000}"/>
    <cellStyle name="T_LN70- NGAY 20.09.2013_Chi tieu KT" xfId="1895" xr:uid="{00000000-0005-0000-0000-000095070000}"/>
    <cellStyle name="T_LN70- NGAY 20.09.2013_Chi tieu KT_Quy hoach" xfId="1896" xr:uid="{00000000-0005-0000-0000-000096070000}"/>
    <cellStyle name="T_LN70- NGAY 20.09.2013_Chi tieu KT_Van hoa-Xa hoi-Moi truong" xfId="1897" xr:uid="{00000000-0005-0000-0000-000097070000}"/>
    <cellStyle name="T_LN70- NGAY 20.09.2013_KH 2020" xfId="2084" xr:uid="{00000000-0005-0000-0000-000098070000}"/>
    <cellStyle name="T_LN70- NGAY 20.09.2013_KH 2020_KH 2020" xfId="2085" xr:uid="{00000000-0005-0000-0000-000099070000}"/>
    <cellStyle name="T_LN70- NGAY 20.09.2013_KH 2020_UTH2019" xfId="2086" xr:uid="{00000000-0005-0000-0000-00009A070000}"/>
    <cellStyle name="T_Thanh toan GD 2" xfId="1898" xr:uid="{00000000-0005-0000-0000-00009B070000}"/>
    <cellStyle name="T_Thanh toan GD 2_Chi tieu KT" xfId="1899" xr:uid="{00000000-0005-0000-0000-00009C070000}"/>
    <cellStyle name="T_Thanh toan GD 2_Chi tieu KT_Quy hoach" xfId="1900" xr:uid="{00000000-0005-0000-0000-00009D070000}"/>
    <cellStyle name="T_Thanh toan GD 2_Chi tieu KT_Van hoa-Xa hoi-Moi truong" xfId="1901" xr:uid="{00000000-0005-0000-0000-00009E070000}"/>
    <cellStyle name="T_Thanh toan GD 2_KH 2020" xfId="2087" xr:uid="{00000000-0005-0000-0000-00009F070000}"/>
    <cellStyle name="T_Thanh toan GD 2_KH 2020_KH 2020" xfId="2088" xr:uid="{00000000-0005-0000-0000-0000A0070000}"/>
    <cellStyle name="T_Thanh toan GD 2_KH 2020_UTH2019" xfId="2089" xr:uid="{00000000-0005-0000-0000-0000A1070000}"/>
    <cellStyle name="T_TONG HOP DIEN THANG 04.2014(5)" xfId="1902" xr:uid="{00000000-0005-0000-0000-0000A2070000}"/>
    <cellStyle name="T_TONG HOP DIEN THANG 04.2014(5)_Chi tieu KT" xfId="1903" xr:uid="{00000000-0005-0000-0000-0000A3070000}"/>
    <cellStyle name="T_TONG HOP DIEN THANG 04.2014(5)_Chi tieu KT_Quy hoach" xfId="1904" xr:uid="{00000000-0005-0000-0000-0000A4070000}"/>
    <cellStyle name="T_TONG HOP DIEN THANG 04.2014(5)_Chi tieu KT_Van hoa-Xa hoi-Moi truong" xfId="1905" xr:uid="{00000000-0005-0000-0000-0000A5070000}"/>
    <cellStyle name="T_TONG HOP DIEN THANG 04.2014(5)_KH 2020" xfId="2090" xr:uid="{00000000-0005-0000-0000-0000A6070000}"/>
    <cellStyle name="T_TONG HOP DIEN THANG 04.2014(5)_KH 2020_KH 2020" xfId="2091" xr:uid="{00000000-0005-0000-0000-0000A7070000}"/>
    <cellStyle name="T_TONG HOP DIEN THANG 04.2014(5)_KH 2020_UTH2019" xfId="2092" xr:uid="{00000000-0005-0000-0000-0000A8070000}"/>
    <cellStyle name="T_tong hop NTM cac xa 2019 (3)" xfId="1906" xr:uid="{00000000-0005-0000-0000-0000A9070000}"/>
    <cellStyle name="T_tong hop NTM cac xa 2019 (3)_Chi tieu KT" xfId="1907" xr:uid="{00000000-0005-0000-0000-0000AA070000}"/>
    <cellStyle name="T_tong hop NTM cac xa 2019 (3)_Chi tieu KT_Quy hoach" xfId="1908" xr:uid="{00000000-0005-0000-0000-0000AB070000}"/>
    <cellStyle name="T_tong hop NTM cac xa 2019 (3)_Chi tieu KT_Van hoa-Xa hoi-Moi truong" xfId="1909" xr:uid="{00000000-0005-0000-0000-0000AC070000}"/>
    <cellStyle name="T_tong hop NTM cac xa 2019 (3)_KH 2020" xfId="2093" xr:uid="{00000000-0005-0000-0000-0000AD070000}"/>
    <cellStyle name="T_tong hop NTM cac xa 2019 (3)_KH 2020_KH 2020" xfId="2094" xr:uid="{00000000-0005-0000-0000-0000AE070000}"/>
    <cellStyle name="T_tong hop NTM cac xa 2019 (3)_KH 2020_UTH2019" xfId="2095" xr:uid="{00000000-0005-0000-0000-0000AF070000}"/>
    <cellStyle name="T_Xa hoi" xfId="1910" xr:uid="{00000000-0005-0000-0000-0000B0070000}"/>
    <cellStyle name="T_Xa hoi_Chi tieu KT" xfId="1911" xr:uid="{00000000-0005-0000-0000-0000B1070000}"/>
    <cellStyle name="T_Xa hoi_Chi tieu KT_Quy hoach" xfId="1912" xr:uid="{00000000-0005-0000-0000-0000B2070000}"/>
    <cellStyle name="T_Xa hoi_Chi tieu KT_Van hoa-Xa hoi-Moi truong" xfId="1913" xr:uid="{00000000-0005-0000-0000-0000B3070000}"/>
    <cellStyle name="T_Xa hoi_KH 2020" xfId="2096" xr:uid="{00000000-0005-0000-0000-0000B4070000}"/>
    <cellStyle name="T_Xa hoi_KH 2020_KH 2020" xfId="2097" xr:uid="{00000000-0005-0000-0000-0000B5070000}"/>
    <cellStyle name="T_Xa hoi_KH 2020_UTH2019" xfId="2098" xr:uid="{00000000-0005-0000-0000-0000B6070000}"/>
    <cellStyle name="Text Indent A" xfId="1914" xr:uid="{00000000-0005-0000-0000-0000B7070000}"/>
    <cellStyle name="Text Indent B" xfId="1915" xr:uid="{00000000-0005-0000-0000-0000B8070000}"/>
    <cellStyle name="Text Indent C" xfId="1916" xr:uid="{00000000-0005-0000-0000-0000B9070000}"/>
    <cellStyle name="th" xfId="1917" xr:uid="{00000000-0005-0000-0000-0000BA070000}"/>
    <cellStyle name="th 1" xfId="1918" xr:uid="{00000000-0005-0000-0000-0000BB070000}"/>
    <cellStyle name="th 2" xfId="1919" xr:uid="{00000000-0005-0000-0000-0000BC070000}"/>
    <cellStyle name="th 3" xfId="1920" xr:uid="{00000000-0005-0000-0000-0000BD070000}"/>
    <cellStyle name="th 4" xfId="1921" xr:uid="{00000000-0005-0000-0000-0000BE070000}"/>
    <cellStyle name="th 5" xfId="1922" xr:uid="{00000000-0005-0000-0000-0000BF070000}"/>
    <cellStyle name="th_Bao cao tien do thuc hien chi dao va ket qua thu hoi NQH" xfId="1923" xr:uid="{00000000-0005-0000-0000-0000C0070000}"/>
    <cellStyle name="Thanh" xfId="1924" xr:uid="{00000000-0005-0000-0000-0000C1070000}"/>
    <cellStyle name="Thanh 1" xfId="1925" xr:uid="{00000000-0005-0000-0000-0000C2070000}"/>
    <cellStyle name="Thanh 2" xfId="1926" xr:uid="{00000000-0005-0000-0000-0000C3070000}"/>
    <cellStyle name="Thanh 3" xfId="1927" xr:uid="{00000000-0005-0000-0000-0000C4070000}"/>
    <cellStyle name="Thanh 4" xfId="1928" xr:uid="{00000000-0005-0000-0000-0000C5070000}"/>
    <cellStyle name="Thanh 5" xfId="1929" xr:uid="{00000000-0005-0000-0000-0000C6070000}"/>
    <cellStyle name="þ_x001d_ðK_x000c_Fý_x001b__x000d_9ýU_x0001_Ð_x0008_¦)_x0007__x0001__x0001_" xfId="1930" xr:uid="{00000000-0005-0000-0000-0000C7070000}"/>
    <cellStyle name="thuy" xfId="1931" xr:uid="{00000000-0005-0000-0000-0000C8070000}"/>
    <cellStyle name="thuy 1" xfId="1932" xr:uid="{00000000-0005-0000-0000-0000C9070000}"/>
    <cellStyle name="thuy 2" xfId="1933" xr:uid="{00000000-0005-0000-0000-0000CA070000}"/>
    <cellStyle name="thuy 3" xfId="1934" xr:uid="{00000000-0005-0000-0000-0000CB070000}"/>
    <cellStyle name="thuy 4" xfId="1935" xr:uid="{00000000-0005-0000-0000-0000CC070000}"/>
    <cellStyle name="thuy 5" xfId="1936" xr:uid="{00000000-0005-0000-0000-0000CD070000}"/>
    <cellStyle name="thvt" xfId="1937" xr:uid="{00000000-0005-0000-0000-0000CE070000}"/>
    <cellStyle name="thvt 1" xfId="1938" xr:uid="{00000000-0005-0000-0000-0000CF070000}"/>
    <cellStyle name="thvt 2" xfId="1939" xr:uid="{00000000-0005-0000-0000-0000D0070000}"/>
    <cellStyle name="thvt 3" xfId="1940" xr:uid="{00000000-0005-0000-0000-0000D1070000}"/>
    <cellStyle name="thvt 4" xfId="1941" xr:uid="{00000000-0005-0000-0000-0000D2070000}"/>
    <cellStyle name="thvt 5" xfId="1942" xr:uid="{00000000-0005-0000-0000-0000D3070000}"/>
    <cellStyle name="thvt_Bao cao tien do thuc hien chi dao va ket qua thu hoi NQH" xfId="1943" xr:uid="{00000000-0005-0000-0000-0000D4070000}"/>
    <cellStyle name="Tickmark" xfId="1944" xr:uid="{00000000-0005-0000-0000-0000D5070000}"/>
    <cellStyle name="Title 1" xfId="1945" xr:uid="{00000000-0005-0000-0000-0000D6070000}"/>
    <cellStyle name="Title 1 1" xfId="1946" xr:uid="{00000000-0005-0000-0000-0000D7070000}"/>
    <cellStyle name="Title 1 2" xfId="1947" xr:uid="{00000000-0005-0000-0000-0000D8070000}"/>
    <cellStyle name="Title 1 3" xfId="1948" xr:uid="{00000000-0005-0000-0000-0000D9070000}"/>
    <cellStyle name="Title 1 4" xfId="1949" xr:uid="{00000000-0005-0000-0000-0000DA070000}"/>
    <cellStyle name="Title 1 5" xfId="1950" xr:uid="{00000000-0005-0000-0000-0000DB070000}"/>
    <cellStyle name="Title 2" xfId="1951" xr:uid="{00000000-0005-0000-0000-0000DC070000}"/>
    <cellStyle name="Title 2 1" xfId="1952" xr:uid="{00000000-0005-0000-0000-0000DD070000}"/>
    <cellStyle name="Title 2 2" xfId="1953" xr:uid="{00000000-0005-0000-0000-0000DE070000}"/>
    <cellStyle name="Title 2 3" xfId="1954" xr:uid="{00000000-0005-0000-0000-0000DF070000}"/>
    <cellStyle name="Title 2 4" xfId="1955" xr:uid="{00000000-0005-0000-0000-0000E0070000}"/>
    <cellStyle name="Title 2 5" xfId="1956" xr:uid="{00000000-0005-0000-0000-0000E1070000}"/>
    <cellStyle name="Title 2_Bao cao tien do thuc hien chi dao va ket qua thu hoi NQH" xfId="1957" xr:uid="{00000000-0005-0000-0000-0000E2070000}"/>
    <cellStyle name="Title 3" xfId="1958" xr:uid="{00000000-0005-0000-0000-0000E3070000}"/>
    <cellStyle name="Title 4" xfId="1959" xr:uid="{00000000-0005-0000-0000-0000E4070000}"/>
    <cellStyle name="Tong so" xfId="1960" xr:uid="{00000000-0005-0000-0000-0000E5070000}"/>
    <cellStyle name="tong so 1" xfId="1961" xr:uid="{00000000-0005-0000-0000-0000E6070000}"/>
    <cellStyle name="Tong so_Chi tieu KT" xfId="1962" xr:uid="{00000000-0005-0000-0000-0000E7070000}"/>
    <cellStyle name="Total 1" xfId="1963" xr:uid="{00000000-0005-0000-0000-0000E8070000}"/>
    <cellStyle name="Total 1 1" xfId="1964" xr:uid="{00000000-0005-0000-0000-0000E9070000}"/>
    <cellStyle name="Total 1 2" xfId="1965" xr:uid="{00000000-0005-0000-0000-0000EA070000}"/>
    <cellStyle name="Total 1 2 1" xfId="1966" xr:uid="{00000000-0005-0000-0000-0000EB070000}"/>
    <cellStyle name="Total 1 2 2" xfId="1967" xr:uid="{00000000-0005-0000-0000-0000EC070000}"/>
    <cellStyle name="Total 1 2 3" xfId="1968" xr:uid="{00000000-0005-0000-0000-0000ED070000}"/>
    <cellStyle name="Total 1 2 4" xfId="1969" xr:uid="{00000000-0005-0000-0000-0000EE070000}"/>
    <cellStyle name="Total 1 2 5" xfId="1970" xr:uid="{00000000-0005-0000-0000-0000EF070000}"/>
    <cellStyle name="Total 1 2_Chi tieu KT" xfId="1971" xr:uid="{00000000-0005-0000-0000-0000F0070000}"/>
    <cellStyle name="Total 1 3" xfId="1972" xr:uid="{00000000-0005-0000-0000-0000F1070000}"/>
    <cellStyle name="Total 1 4" xfId="1973" xr:uid="{00000000-0005-0000-0000-0000F2070000}"/>
    <cellStyle name="Total 1 5" xfId="1974" xr:uid="{00000000-0005-0000-0000-0000F3070000}"/>
    <cellStyle name="Total 1 6" xfId="1975" xr:uid="{00000000-0005-0000-0000-0000F4070000}"/>
    <cellStyle name="Total 1_Bao cao tien do thuc hien chi dao va ket qua thu hoi NQH" xfId="1976" xr:uid="{00000000-0005-0000-0000-0000F5070000}"/>
    <cellStyle name="Total 2" xfId="1977" xr:uid="{00000000-0005-0000-0000-0000F6070000}"/>
    <cellStyle name="Total 2 1" xfId="1978" xr:uid="{00000000-0005-0000-0000-0000F7070000}"/>
    <cellStyle name="Total 2 2" xfId="1979" xr:uid="{00000000-0005-0000-0000-0000F8070000}"/>
    <cellStyle name="Total 2 3" xfId="1980" xr:uid="{00000000-0005-0000-0000-0000F9070000}"/>
    <cellStyle name="Total 2 4" xfId="1981" xr:uid="{00000000-0005-0000-0000-0000FA070000}"/>
    <cellStyle name="Total 2 5" xfId="1982" xr:uid="{00000000-0005-0000-0000-0000FB070000}"/>
    <cellStyle name="Total 2_Bao cao tien do thuc hien chi dao va ket qua thu hoi NQH" xfId="1983" xr:uid="{00000000-0005-0000-0000-0000FC070000}"/>
    <cellStyle name="Total 3" xfId="1984" xr:uid="{00000000-0005-0000-0000-0000FD070000}"/>
    <cellStyle name="Total 4" xfId="1985" xr:uid="{00000000-0005-0000-0000-0000FE070000}"/>
    <cellStyle name="viet" xfId="1986" xr:uid="{00000000-0005-0000-0000-0000FF070000}"/>
    <cellStyle name="viet 1" xfId="1987" xr:uid="{00000000-0005-0000-0000-000000080000}"/>
    <cellStyle name="viet 2" xfId="1988" xr:uid="{00000000-0005-0000-0000-000001080000}"/>
    <cellStyle name="viet 3" xfId="1989" xr:uid="{00000000-0005-0000-0000-000002080000}"/>
    <cellStyle name="viet 4" xfId="1990" xr:uid="{00000000-0005-0000-0000-000003080000}"/>
    <cellStyle name="viet 5" xfId="1991" xr:uid="{00000000-0005-0000-0000-000004080000}"/>
    <cellStyle name="viet_Bao cao tien do thuc hien chi dao va ket qua thu hoi NQH" xfId="1992" xr:uid="{00000000-0005-0000-0000-000005080000}"/>
    <cellStyle name="viet2" xfId="1993" xr:uid="{00000000-0005-0000-0000-000006080000}"/>
    <cellStyle name="viet2 1" xfId="1994" xr:uid="{00000000-0005-0000-0000-000007080000}"/>
    <cellStyle name="viet2 2" xfId="1995" xr:uid="{00000000-0005-0000-0000-000008080000}"/>
    <cellStyle name="viet2 3" xfId="1996" xr:uid="{00000000-0005-0000-0000-000009080000}"/>
    <cellStyle name="viet2 4" xfId="1997" xr:uid="{00000000-0005-0000-0000-00000A080000}"/>
    <cellStyle name="viet2 5" xfId="1998" xr:uid="{00000000-0005-0000-0000-00000B080000}"/>
    <cellStyle name="viet2_Bao cao tien do thuc hien chi dao va ket qua thu hoi NQH" xfId="1999" xr:uid="{00000000-0005-0000-0000-00000C080000}"/>
    <cellStyle name="vnhead1" xfId="2000" xr:uid="{00000000-0005-0000-0000-00000D080000}"/>
    <cellStyle name="vnhead3" xfId="2001" xr:uid="{00000000-0005-0000-0000-00000E080000}"/>
    <cellStyle name="vntxt1" xfId="2002" xr:uid="{00000000-0005-0000-0000-00000F080000}"/>
    <cellStyle name="vntxt2" xfId="2003" xr:uid="{00000000-0005-0000-0000-000010080000}"/>
    <cellStyle name="Währung [0]_UXO VII" xfId="2004" xr:uid="{00000000-0005-0000-0000-000011080000}"/>
    <cellStyle name="Währung_UXO VII" xfId="2005" xr:uid="{00000000-0005-0000-0000-000012080000}"/>
    <cellStyle name="Warning Text 1" xfId="2006" xr:uid="{00000000-0005-0000-0000-000013080000}"/>
    <cellStyle name="Warning Text 1 1" xfId="2007" xr:uid="{00000000-0005-0000-0000-000014080000}"/>
    <cellStyle name="Warning Text 1 2" xfId="2008" xr:uid="{00000000-0005-0000-0000-000015080000}"/>
    <cellStyle name="Warning Text 1 3" xfId="2009" xr:uid="{00000000-0005-0000-0000-000016080000}"/>
    <cellStyle name="Warning Text 1 4" xfId="2010" xr:uid="{00000000-0005-0000-0000-000017080000}"/>
    <cellStyle name="Warning Text 1 5" xfId="2011" xr:uid="{00000000-0005-0000-0000-000018080000}"/>
    <cellStyle name="Warning Text 2" xfId="2012" xr:uid="{00000000-0005-0000-0000-000019080000}"/>
    <cellStyle name="Warning Text 2 1" xfId="2013" xr:uid="{00000000-0005-0000-0000-00001A080000}"/>
    <cellStyle name="Warning Text 2 2" xfId="2014" xr:uid="{00000000-0005-0000-0000-00001B080000}"/>
    <cellStyle name="Warning Text 2 3" xfId="2015" xr:uid="{00000000-0005-0000-0000-00001C080000}"/>
    <cellStyle name="Warning Text 2 4" xfId="2016" xr:uid="{00000000-0005-0000-0000-00001D080000}"/>
    <cellStyle name="Warning Text 2 5" xfId="2017" xr:uid="{00000000-0005-0000-0000-00001E080000}"/>
    <cellStyle name="Warning Text 2_Bao cao tien do thuc hien chi dao va ket qua thu hoi NQH" xfId="2018" xr:uid="{00000000-0005-0000-0000-00001F080000}"/>
    <cellStyle name="Warning Text 3" xfId="2019" xr:uid="{00000000-0005-0000-0000-000020080000}"/>
    <cellStyle name="Warning Text 4" xfId="2020" xr:uid="{00000000-0005-0000-0000-000021080000}"/>
    <cellStyle name="XComma" xfId="2021" xr:uid="{00000000-0005-0000-0000-000022080000}"/>
    <cellStyle name="XComma 0.0" xfId="2022" xr:uid="{00000000-0005-0000-0000-000023080000}"/>
    <cellStyle name="XComma 0.00" xfId="2023" xr:uid="{00000000-0005-0000-0000-000024080000}"/>
    <cellStyle name="XComma 0.000" xfId="2024" xr:uid="{00000000-0005-0000-0000-000025080000}"/>
    <cellStyle name="XCurrency" xfId="2025" xr:uid="{00000000-0005-0000-0000-000026080000}"/>
    <cellStyle name="XCurrency 0.0" xfId="2026" xr:uid="{00000000-0005-0000-0000-000027080000}"/>
    <cellStyle name="XCurrency 0.00" xfId="2027" xr:uid="{00000000-0005-0000-0000-000028080000}"/>
    <cellStyle name="XCurrency 0.000" xfId="2028" xr:uid="{00000000-0005-0000-0000-000029080000}"/>
    <cellStyle name="xuan" xfId="2029" xr:uid="{00000000-0005-0000-0000-00002A080000}"/>
    <cellStyle name="センター" xfId="2030" xr:uid="{00000000-0005-0000-0000-00002B080000}"/>
    <cellStyle name="センター 1" xfId="2031" xr:uid="{00000000-0005-0000-0000-00002C080000}"/>
    <cellStyle name="センター 2" xfId="2032" xr:uid="{00000000-0005-0000-0000-00002D080000}"/>
    <cellStyle name="センター 3" xfId="2033" xr:uid="{00000000-0005-0000-0000-00002E080000}"/>
    <cellStyle name="センター 4" xfId="2034" xr:uid="{00000000-0005-0000-0000-00002F080000}"/>
    <cellStyle name="センター 5" xfId="2035" xr:uid="{00000000-0005-0000-0000-000030080000}"/>
    <cellStyle name="センター_Bao cao tien do thuc hien chi dao va ket qua thu hoi NQH" xfId="2036" xr:uid="{00000000-0005-0000-0000-000031080000}"/>
    <cellStyle name="เครื่องหมายสกุลเงิน [0]_FTC_OFFER" xfId="2037" xr:uid="{00000000-0005-0000-0000-000032080000}"/>
    <cellStyle name="เครื่องหมายสกุลเงิน_FTC_OFFER" xfId="2038" xr:uid="{00000000-0005-0000-0000-000033080000}"/>
    <cellStyle name="ปกติ_FTC_OFFER" xfId="2039" xr:uid="{00000000-0005-0000-0000-000034080000}"/>
    <cellStyle name=" [0.00]_ Att. 1- Cover" xfId="2040" xr:uid="{00000000-0005-0000-0000-000035080000}"/>
    <cellStyle name="_ Att. 1- Cover" xfId="2041" xr:uid="{00000000-0005-0000-0000-000036080000}"/>
    <cellStyle name="?_ Att. 1- Cover" xfId="2042" xr:uid="{00000000-0005-0000-0000-000037080000}"/>
    <cellStyle name="똿뗦먛귟 [0.00]_PRODUCT DETAIL Q1" xfId="2043" xr:uid="{00000000-0005-0000-0000-000038080000}"/>
    <cellStyle name="똿뗦먛귟_PRODUCT DETAIL Q1" xfId="2044" xr:uid="{00000000-0005-0000-0000-000039080000}"/>
    <cellStyle name="믅됞 [0.00]_PRODUCT DETAIL Q1" xfId="2045" xr:uid="{00000000-0005-0000-0000-00003A080000}"/>
    <cellStyle name="믅됞_PRODUCT DETAIL Q1" xfId="2046" xr:uid="{00000000-0005-0000-0000-00003B080000}"/>
    <cellStyle name="백분율_95" xfId="2047" xr:uid="{00000000-0005-0000-0000-00003C080000}"/>
    <cellStyle name="뷭?_BOOKSHIP" xfId="2048" xr:uid="{00000000-0005-0000-0000-00003D080000}"/>
    <cellStyle name="쉼표 [0]_FABTEC AIR USA PANT 230302" xfId="2049" xr:uid="{00000000-0005-0000-0000-00003E080000}"/>
    <cellStyle name="쉼표_Sample plan" xfId="2050" xr:uid="{00000000-0005-0000-0000-00003F080000}"/>
    <cellStyle name="콤마 [0]_ 비목별 월별기술 " xfId="2051" xr:uid="{00000000-0005-0000-0000-000040080000}"/>
    <cellStyle name="콤마_ 비목별 월별기술 " xfId="2052" xr:uid="{00000000-0005-0000-0000-000041080000}"/>
    <cellStyle name="통화 [0]_1202" xfId="2053" xr:uid="{00000000-0005-0000-0000-000042080000}"/>
    <cellStyle name="통화_1202" xfId="2054" xr:uid="{00000000-0005-0000-0000-000043080000}"/>
    <cellStyle name="표준_(정보부문)월별인원계획" xfId="2055" xr:uid="{00000000-0005-0000-0000-000044080000}"/>
    <cellStyle name="一般_00Q3902REV.1" xfId="2056" xr:uid="{00000000-0005-0000-0000-000045080000}"/>
    <cellStyle name="千位分隔_CCTV" xfId="2057" xr:uid="{00000000-0005-0000-0000-000046080000}"/>
    <cellStyle name="千分位[0]_00Q3902REV.1" xfId="2058" xr:uid="{00000000-0005-0000-0000-000047080000}"/>
    <cellStyle name="千分位_00Q3902REV.1" xfId="2059" xr:uid="{00000000-0005-0000-0000-000048080000}"/>
    <cellStyle name="常规_BA" xfId="2060" xr:uid="{00000000-0005-0000-0000-000049080000}"/>
    <cellStyle name="桁区切り [0.00]_††††† " xfId="2061" xr:uid="{00000000-0005-0000-0000-00004A080000}"/>
    <cellStyle name="桁区切り_††††† " xfId="2062" xr:uid="{00000000-0005-0000-0000-00004B080000}"/>
    <cellStyle name="標準_DISTRO" xfId="2063" xr:uid="{00000000-0005-0000-0000-00004C080000}"/>
    <cellStyle name="貨幣 [0]_00Q3902REV.1" xfId="2064" xr:uid="{00000000-0005-0000-0000-00004D080000}"/>
    <cellStyle name="貨幣[0]_BRE" xfId="2065" xr:uid="{00000000-0005-0000-0000-00004E080000}"/>
    <cellStyle name="貨幣_00Q3902REV.1" xfId="2066" xr:uid="{00000000-0005-0000-0000-00004F080000}"/>
    <cellStyle name="通貨 [0.00]_††††† " xfId="2067" xr:uid="{00000000-0005-0000-0000-000050080000}"/>
    <cellStyle name="通貨_††††† " xfId="2068" xr:uid="{00000000-0005-0000-0000-000051080000}"/>
  </cellStyles>
  <dxfs count="0"/>
  <tableStyles count="0" defaultTableStyle="TableStyleMedium2" defaultPivotStyle="PivotStyleLight16"/>
  <colors>
    <mruColors>
      <color rgb="FF0000FF"/>
      <color rgb="FF0066CC"/>
      <color rgb="FF99FF99"/>
      <color rgb="FFCCFF66"/>
      <color rgb="FFCCFF33"/>
      <color rgb="FF66FF33"/>
      <color rgb="FF00CC66"/>
      <color rgb="FF00CC00"/>
      <color rgb="FF99CC0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am%20hoc%202023-2024/Bao%20cao/Xay%20dung%20ke%20hoach%2024-25%20(tinh)/KH%20PTGD%202024-2025%20(ti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2023"/>
      <sheetName val="T. hop"/>
      <sheetName val="QM truong"/>
      <sheetName val="Dotuoi"/>
      <sheetName val="Mam non 23-24"/>
      <sheetName val="Mam non 24-25"/>
      <sheetName val="Bien cheMN"/>
      <sheetName val="Hop dong MN"/>
      <sheetName val="Phong hoc MN"/>
      <sheetName val="Tieu hoc 23-24"/>
      <sheetName val="Tieuhoc 24-25"/>
      <sheetName val="TA TH"/>
      <sheetName val="TH TH"/>
      <sheetName val="Dacbiet 23-24"/>
      <sheetName val="Dacbiet 24-25"/>
      <sheetName val="BC-HD TH"/>
      <sheetName val="CSVC TH 9 2023"/>
      <sheetName val="CSVC TH 12 2023"/>
      <sheetName val="CSVC TH 5 2024"/>
      <sheetName val="CSVC TH 12 2024"/>
      <sheetName val="CSVC TH 5 2025"/>
      <sheetName val="THCS 23-24"/>
      <sheetName val="THCS 24-25"/>
      <sheetName val="TA THCS"/>
      <sheetName val="TH THCS"/>
      <sheetName val="Bien che THCS"/>
      <sheetName val="CSVC THCS 9 2023"/>
      <sheetName val="CSVC THCS 12 2023"/>
      <sheetName val="CSVC THCS 5 2024"/>
      <sheetName val="THCS thang 12 2024"/>
      <sheetName val="THCS thang 5 2025"/>
      <sheetName val="XL4Poppy"/>
      <sheetName val="CQG"/>
      <sheetName val="CQG 2024"/>
      <sheetName val="don dich"/>
      <sheetName val="DSDD"/>
      <sheetName val="THPT 23-24"/>
      <sheetName val="THPT 24-25"/>
      <sheetName val="TS"/>
      <sheetName val="TA THPT"/>
      <sheetName val="csvc THPT 9 2023"/>
      <sheetName val="csvc THPT 12 2023"/>
      <sheetName val="csvc THPT 5 2024"/>
      <sheetName val="csvc THPT 12 2024"/>
      <sheetName val="csvc THPT 5 2025"/>
      <sheetName val="TT THPT"/>
      <sheetName val="CL THPT"/>
      <sheetName val="CQG THPT"/>
      <sheetName val="K hoach TT"/>
      <sheetName val="LKN"/>
      <sheetName val="TT CSVC 9 2023"/>
      <sheetName val="TT CSVC 12 2023"/>
      <sheetName val="TT CSVC 5 2024"/>
      <sheetName val="TT CSVC 12 2024"/>
      <sheetName val="TT CSVC 5 2025"/>
      <sheetName val="TT BC"/>
      <sheetName val="TT DT"/>
      <sheetName val="DLTT"/>
    </sheetNames>
    <sheetDataSet>
      <sheetData sheetId="0"/>
      <sheetData sheetId="1">
        <row r="24">
          <cell r="E24">
            <v>535</v>
          </cell>
        </row>
        <row r="25">
          <cell r="E25">
            <v>62</v>
          </cell>
        </row>
        <row r="28">
          <cell r="E28">
            <v>3236</v>
          </cell>
        </row>
        <row r="29">
          <cell r="E29">
            <v>131</v>
          </cell>
        </row>
        <row r="32">
          <cell r="E32">
            <v>5710</v>
          </cell>
        </row>
        <row r="33">
          <cell r="E33">
            <v>15</v>
          </cell>
        </row>
        <row r="37">
          <cell r="E37">
            <v>3557</v>
          </cell>
        </row>
        <row r="38">
          <cell r="E38">
            <v>11</v>
          </cell>
        </row>
        <row r="40">
          <cell r="E40">
            <v>1134</v>
          </cell>
        </row>
        <row r="41">
          <cell r="E41">
            <v>224</v>
          </cell>
        </row>
        <row r="44">
          <cell r="E44">
            <v>237</v>
          </cell>
        </row>
        <row r="46">
          <cell r="E46">
            <v>23089</v>
          </cell>
        </row>
        <row r="51">
          <cell r="E51">
            <v>99966</v>
          </cell>
        </row>
        <row r="56">
          <cell r="E56">
            <v>186526</v>
          </cell>
        </row>
        <row r="59">
          <cell r="E59">
            <v>140275</v>
          </cell>
        </row>
        <row r="64">
          <cell r="E64">
            <v>58097</v>
          </cell>
        </row>
        <row r="69">
          <cell r="E69">
            <v>10650</v>
          </cell>
        </row>
        <row r="88">
          <cell r="E88">
            <v>26.595744680851066</v>
          </cell>
        </row>
        <row r="101">
          <cell r="D101">
            <v>94.249439880507836</v>
          </cell>
        </row>
        <row r="105">
          <cell r="D105">
            <v>95.774891774891771</v>
          </cell>
        </row>
        <row r="109">
          <cell r="D109">
            <v>98.846836191602605</v>
          </cell>
        </row>
        <row r="113">
          <cell r="D113">
            <v>99.305555555555557</v>
          </cell>
        </row>
        <row r="121">
          <cell r="D121">
            <v>96.356275303643727</v>
          </cell>
        </row>
      </sheetData>
      <sheetData sheetId="2"/>
      <sheetData sheetId="3"/>
      <sheetData sheetId="4"/>
      <sheetData sheetId="5">
        <row r="10">
          <cell r="R10">
            <v>40.877978417951475</v>
          </cell>
        </row>
      </sheetData>
      <sheetData sheetId="6"/>
      <sheetData sheetId="7"/>
      <sheetData sheetId="8"/>
      <sheetData sheetId="9"/>
      <sheetData sheetId="10">
        <row r="16">
          <cell r="N16">
            <v>115</v>
          </cell>
        </row>
      </sheetData>
      <sheetData sheetId="11"/>
      <sheetData sheetId="12"/>
      <sheetData sheetId="13"/>
      <sheetData sheetId="14"/>
      <sheetData sheetId="15"/>
      <sheetData sheetId="16"/>
      <sheetData sheetId="17"/>
      <sheetData sheetId="18"/>
      <sheetData sheetId="19"/>
      <sheetData sheetId="20"/>
      <sheetData sheetId="21"/>
      <sheetData sheetId="22">
        <row r="6">
          <cell r="O6">
            <v>190</v>
          </cell>
        </row>
      </sheetData>
      <sheetData sheetId="23"/>
      <sheetData sheetId="24"/>
      <sheetData sheetId="25"/>
      <sheetData sheetId="26"/>
      <sheetData sheetId="27"/>
      <sheetData sheetId="28"/>
      <sheetData sheetId="29">
        <row r="7">
          <cell r="AK7">
            <v>96.670776818742297</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Z1003"/>
  <sheetViews>
    <sheetView tabSelected="1" topLeftCell="A2" workbookViewId="0">
      <selection activeCell="E13" sqref="E13"/>
    </sheetView>
  </sheetViews>
  <sheetFormatPr defaultColWidth="14.42578125" defaultRowHeight="15" customHeight="1"/>
  <cols>
    <col min="1" max="14" width="8.85546875" style="43" customWidth="1"/>
    <col min="15" max="15" width="12.140625" style="43" customWidth="1"/>
    <col min="16" max="21" width="8.85546875" style="43" customWidth="1"/>
    <col min="22" max="26" width="8" style="43" customWidth="1"/>
    <col min="27" max="16384" width="14.42578125" style="43"/>
  </cols>
  <sheetData>
    <row r="5" spans="1:26" ht="30.75" customHeight="1">
      <c r="A5" s="1"/>
      <c r="B5" s="1"/>
      <c r="C5" s="1"/>
      <c r="D5" s="1"/>
      <c r="E5" s="1"/>
      <c r="F5" s="1"/>
      <c r="G5" s="1"/>
      <c r="H5" s="1"/>
      <c r="I5" s="1"/>
      <c r="J5" s="1"/>
      <c r="K5" s="1"/>
      <c r="L5" s="1"/>
      <c r="M5" s="1"/>
      <c r="N5" s="1"/>
      <c r="O5" s="1"/>
      <c r="P5" s="1"/>
      <c r="Q5" s="1"/>
      <c r="R5" s="1"/>
      <c r="S5" s="1"/>
      <c r="T5" s="1"/>
      <c r="U5" s="1"/>
      <c r="V5" s="1"/>
      <c r="W5" s="1"/>
      <c r="X5" s="1"/>
      <c r="Y5" s="1"/>
      <c r="Z5" s="1"/>
    </row>
    <row r="6" spans="1:26" ht="30.75" customHeight="1">
      <c r="A6" s="1"/>
      <c r="B6" s="1"/>
      <c r="C6" s="1"/>
      <c r="D6" s="1"/>
      <c r="E6" s="1"/>
      <c r="F6" s="1"/>
      <c r="G6" s="1"/>
      <c r="H6" s="1"/>
      <c r="I6" s="1"/>
      <c r="J6" s="1"/>
      <c r="K6" s="1"/>
      <c r="L6" s="1"/>
      <c r="M6" s="1"/>
      <c r="N6" s="1"/>
      <c r="O6" s="1"/>
      <c r="P6" s="1"/>
      <c r="Q6" s="1"/>
      <c r="R6" s="1"/>
      <c r="S6" s="1"/>
      <c r="T6" s="1"/>
      <c r="U6" s="1"/>
      <c r="V6" s="1"/>
      <c r="W6" s="1"/>
      <c r="X6" s="1"/>
      <c r="Y6" s="1"/>
      <c r="Z6" s="1"/>
    </row>
    <row r="7" spans="1:26" ht="21" customHeight="1">
      <c r="A7" s="1"/>
      <c r="B7" s="1"/>
      <c r="C7" s="1"/>
      <c r="D7" s="1"/>
      <c r="E7" s="1"/>
      <c r="F7" s="1"/>
      <c r="G7" s="1"/>
      <c r="H7" s="1"/>
      <c r="I7" s="1"/>
      <c r="J7" s="1"/>
      <c r="K7" s="1"/>
      <c r="L7" s="1"/>
      <c r="M7" s="1"/>
      <c r="N7" s="1"/>
      <c r="O7" s="1"/>
      <c r="P7" s="1"/>
      <c r="Q7" s="1"/>
      <c r="R7" s="1"/>
      <c r="S7" s="1"/>
      <c r="T7" s="1"/>
      <c r="U7" s="1"/>
      <c r="V7" s="1"/>
      <c r="W7" s="1"/>
      <c r="X7" s="1"/>
      <c r="Y7" s="1"/>
      <c r="Z7" s="1"/>
    </row>
    <row r="8" spans="1:26" ht="87" customHeight="1">
      <c r="A8" s="620" t="s">
        <v>628</v>
      </c>
      <c r="B8" s="620"/>
      <c r="C8" s="620"/>
      <c r="D8" s="620"/>
      <c r="E8" s="620"/>
      <c r="F8" s="620"/>
      <c r="G8" s="620"/>
      <c r="H8" s="620"/>
      <c r="I8" s="620"/>
      <c r="J8" s="620"/>
      <c r="K8" s="620"/>
      <c r="L8" s="620"/>
      <c r="M8" s="620"/>
      <c r="N8" s="620"/>
      <c r="Q8" s="44"/>
      <c r="R8" s="1"/>
      <c r="S8" s="45"/>
      <c r="T8" s="44"/>
      <c r="U8" s="1"/>
      <c r="V8" s="1"/>
      <c r="W8" s="1"/>
      <c r="X8" s="1"/>
      <c r="Y8" s="1"/>
      <c r="Z8" s="1"/>
    </row>
    <row r="9" spans="1:26" ht="54" customHeight="1">
      <c r="A9" s="621" t="s">
        <v>633</v>
      </c>
      <c r="B9" s="621"/>
      <c r="C9" s="621"/>
      <c r="D9" s="621"/>
      <c r="E9" s="621"/>
      <c r="F9" s="621"/>
      <c r="G9" s="621"/>
      <c r="H9" s="621"/>
      <c r="I9" s="621"/>
      <c r="J9" s="621"/>
      <c r="K9" s="621"/>
      <c r="L9" s="621"/>
      <c r="M9" s="621"/>
      <c r="N9" s="621"/>
      <c r="Q9" s="44"/>
      <c r="R9" s="1"/>
      <c r="S9" s="45"/>
      <c r="T9" s="44"/>
      <c r="U9" s="1"/>
      <c r="V9" s="1"/>
      <c r="W9" s="1"/>
      <c r="X9" s="1"/>
      <c r="Y9" s="1"/>
      <c r="Z9" s="1"/>
    </row>
    <row r="10" spans="1:26" ht="30.75" customHeight="1">
      <c r="A10" s="1"/>
      <c r="B10" s="1"/>
      <c r="C10" s="619"/>
      <c r="D10" s="619"/>
      <c r="E10" s="619"/>
      <c r="F10" s="619"/>
      <c r="G10" s="619"/>
      <c r="H10" s="619"/>
      <c r="I10" s="619"/>
      <c r="J10" s="619"/>
      <c r="K10" s="619"/>
      <c r="L10" s="619"/>
      <c r="M10" s="619"/>
      <c r="N10" s="619"/>
      <c r="O10" s="1"/>
      <c r="P10" s="1"/>
      <c r="Q10" s="1"/>
      <c r="R10" s="1"/>
      <c r="S10" s="1"/>
      <c r="T10" s="1"/>
      <c r="U10" s="1"/>
      <c r="V10" s="1"/>
      <c r="W10" s="1"/>
      <c r="X10" s="1"/>
      <c r="Y10" s="1"/>
      <c r="Z10" s="1"/>
    </row>
    <row r="11" spans="1:26" ht="30.75" customHeight="1">
      <c r="A11" s="1"/>
      <c r="B11" s="1"/>
      <c r="C11" s="1"/>
      <c r="D11" s="1"/>
      <c r="E11" s="1"/>
      <c r="F11" s="1"/>
      <c r="G11" s="1"/>
      <c r="H11" s="1"/>
      <c r="I11" s="1"/>
      <c r="J11" s="1"/>
      <c r="K11" s="1"/>
      <c r="L11" s="1"/>
      <c r="M11" s="1"/>
      <c r="N11" s="1"/>
      <c r="O11" s="274"/>
      <c r="P11" s="1"/>
      <c r="Q11" s="1" t="s">
        <v>625</v>
      </c>
      <c r="R11" s="1"/>
      <c r="S11" s="1"/>
      <c r="T11" s="1"/>
      <c r="U11" s="1"/>
      <c r="V11" s="1"/>
      <c r="W11" s="1"/>
      <c r="X11" s="1"/>
      <c r="Y11" s="1"/>
      <c r="Z11" s="1"/>
    </row>
    <row r="12" spans="1:26" ht="30.75" customHeight="1">
      <c r="A12" s="46"/>
      <c r="B12" s="1"/>
      <c r="C12" s="1"/>
      <c r="D12" s="1"/>
      <c r="E12" s="1"/>
      <c r="F12" s="1"/>
      <c r="G12" s="1"/>
      <c r="H12" s="1"/>
      <c r="I12" s="1"/>
      <c r="J12" s="1"/>
      <c r="K12" s="1"/>
      <c r="L12" s="1"/>
      <c r="M12" s="1"/>
      <c r="N12" s="1"/>
      <c r="O12" s="1"/>
      <c r="P12" s="1"/>
      <c r="Q12" s="1"/>
      <c r="R12" s="1"/>
      <c r="S12" s="1"/>
      <c r="T12" s="1"/>
      <c r="U12" s="1"/>
      <c r="V12" s="1"/>
      <c r="W12" s="1"/>
      <c r="X12" s="1"/>
      <c r="Y12" s="1"/>
      <c r="Z12" s="1"/>
    </row>
    <row r="13" spans="1:26" ht="30.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30.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30.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30.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30.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30.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30.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30.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30.75" customHeight="1">
      <c r="A21" s="1"/>
      <c r="B21" s="44"/>
      <c r="C21" s="1"/>
      <c r="D21" s="45"/>
      <c r="E21" s="1"/>
      <c r="F21" s="1"/>
      <c r="G21" s="1"/>
      <c r="H21" s="1"/>
      <c r="I21" s="1"/>
      <c r="J21" s="47"/>
      <c r="K21" s="44"/>
      <c r="L21" s="1"/>
      <c r="M21" s="45"/>
      <c r="N21" s="44"/>
      <c r="O21" s="1"/>
      <c r="P21" s="45"/>
      <c r="Q21" s="44"/>
      <c r="R21" s="1"/>
      <c r="S21" s="45"/>
      <c r="T21" s="44"/>
      <c r="U21" s="1"/>
      <c r="V21" s="1"/>
      <c r="W21" s="1"/>
      <c r="X21" s="1"/>
      <c r="Y21" s="1"/>
      <c r="Z21" s="1"/>
    </row>
    <row r="22" spans="1:26" ht="30.75" customHeight="1">
      <c r="A22" s="1"/>
      <c r="B22" s="1"/>
      <c r="C22" s="1"/>
      <c r="D22" s="45"/>
      <c r="E22" s="1"/>
      <c r="F22" s="1"/>
      <c r="G22" s="1"/>
      <c r="H22" s="1"/>
      <c r="I22" s="1"/>
      <c r="J22" s="47"/>
      <c r="K22" s="44"/>
      <c r="L22" s="1"/>
      <c r="M22" s="45"/>
      <c r="N22" s="44"/>
      <c r="O22" s="1"/>
      <c r="P22" s="45"/>
      <c r="Q22" s="44"/>
      <c r="R22" s="1"/>
      <c r="S22" s="45"/>
      <c r="T22" s="44"/>
      <c r="U22" s="1"/>
      <c r="V22" s="1"/>
      <c r="W22" s="1"/>
      <c r="X22" s="1"/>
      <c r="Y22" s="1"/>
      <c r="Z22" s="1"/>
    </row>
    <row r="23" spans="1:26" ht="30.75" customHeight="1">
      <c r="A23" s="1"/>
      <c r="B23" s="44"/>
      <c r="C23" s="1"/>
      <c r="D23" s="45"/>
      <c r="E23" s="1"/>
      <c r="F23" s="1"/>
      <c r="G23" s="1"/>
      <c r="H23" s="1"/>
      <c r="I23" s="1"/>
      <c r="J23" s="47"/>
      <c r="K23" s="44"/>
      <c r="L23" s="1"/>
      <c r="M23" s="45"/>
      <c r="N23" s="44"/>
      <c r="O23" s="1"/>
      <c r="P23" s="45"/>
      <c r="Q23" s="44"/>
      <c r="R23" s="1"/>
      <c r="S23" s="45"/>
      <c r="T23" s="44"/>
      <c r="U23" s="1"/>
      <c r="V23" s="1"/>
      <c r="W23" s="1"/>
      <c r="X23" s="1"/>
      <c r="Y23" s="1"/>
      <c r="Z23" s="1"/>
    </row>
    <row r="24" spans="1:26" ht="30.75" customHeight="1">
      <c r="A24" s="1"/>
      <c r="B24" s="1"/>
      <c r="C24" s="1"/>
      <c r="D24" s="1"/>
      <c r="E24" s="1"/>
      <c r="F24" s="1"/>
      <c r="G24" s="1"/>
      <c r="H24" s="1"/>
      <c r="I24" s="1"/>
      <c r="J24" s="1"/>
      <c r="K24" s="44"/>
      <c r="L24" s="1"/>
      <c r="M24" s="45"/>
      <c r="N24" s="44"/>
      <c r="O24" s="1"/>
      <c r="P24" s="45"/>
      <c r="Q24" s="44"/>
      <c r="R24" s="1"/>
      <c r="S24" s="45"/>
      <c r="T24" s="44"/>
      <c r="U24" s="1"/>
      <c r="V24" s="1"/>
      <c r="W24" s="1"/>
      <c r="X24" s="1"/>
      <c r="Y24" s="1"/>
      <c r="Z24" s="1"/>
    </row>
    <row r="25" spans="1:26" ht="30.75" customHeight="1">
      <c r="A25" s="1"/>
      <c r="B25" s="44"/>
      <c r="C25" s="1"/>
      <c r="D25" s="45"/>
      <c r="E25" s="1"/>
      <c r="F25" s="1"/>
      <c r="G25" s="1"/>
      <c r="H25" s="1"/>
      <c r="I25" s="1"/>
      <c r="J25" s="1"/>
      <c r="K25" s="44"/>
      <c r="L25" s="1"/>
      <c r="M25" s="45"/>
      <c r="N25" s="44"/>
      <c r="O25" s="1"/>
      <c r="P25" s="45"/>
      <c r="Q25" s="44"/>
      <c r="R25" s="1"/>
      <c r="S25" s="45"/>
      <c r="T25" s="44"/>
      <c r="U25" s="1"/>
      <c r="V25" s="1"/>
      <c r="W25" s="1"/>
      <c r="X25" s="1"/>
      <c r="Y25" s="1"/>
      <c r="Z25" s="1"/>
    </row>
    <row r="26" spans="1:26" ht="30.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30.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30.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30.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30.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30.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30.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30.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30.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30.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30.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30.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30.75" customHeight="1">
      <c r="A38" s="1"/>
      <c r="B38" s="44"/>
      <c r="C38" s="1"/>
      <c r="D38" s="45"/>
      <c r="E38" s="1"/>
      <c r="F38" s="1"/>
      <c r="G38" s="1"/>
      <c r="H38" s="1"/>
      <c r="I38" s="1"/>
      <c r="J38" s="1"/>
      <c r="K38" s="44"/>
      <c r="L38" s="1"/>
      <c r="M38" s="45"/>
      <c r="N38" s="44"/>
      <c r="O38" s="1"/>
      <c r="P38" s="45"/>
      <c r="Q38" s="44"/>
      <c r="R38" s="1"/>
      <c r="S38" s="45"/>
      <c r="T38" s="44"/>
      <c r="U38" s="1"/>
      <c r="V38" s="1"/>
      <c r="W38" s="1"/>
      <c r="X38" s="1"/>
      <c r="Y38" s="1"/>
      <c r="Z38" s="1"/>
    </row>
    <row r="39" spans="1:26" ht="30.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30.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30.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30.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30.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30.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30.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30.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30.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30.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30.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30.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30.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30.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30.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30.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30.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30.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30.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30.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30.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30.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30.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30.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30.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30.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30.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30.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30.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30.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30.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30.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30.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30.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30.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30.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30.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30.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30.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30.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30.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30.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30.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30.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30.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30.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30.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30.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30.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30.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30.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30.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30.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30.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30.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30.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30.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30.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30.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30.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30.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30.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30.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30.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30.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30.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30.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30.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30.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30.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30.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30.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30.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30.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30.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30.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30.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30.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30.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30.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30.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30.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30.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30.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30.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30.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30.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30.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30.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30.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30.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30.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30.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30.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30.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30.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30.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30.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30.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30.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30.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30.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30.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30.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30.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30.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30.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30.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30.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30.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30.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30.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30.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30.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30.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30.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30.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30.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30.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30.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30.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30.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30.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30.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30.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30.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30.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30.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30.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30.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30.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30.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30.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30.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30.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30.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30.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30.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30.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30.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30.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30.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30.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30.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30.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30.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30.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30.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30.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30.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30.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30.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30.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30.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30.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30.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30.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30.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30.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30.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30.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30.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30.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30.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30.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30.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30.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30.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30.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30.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30.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30.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30.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30.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30.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30.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30.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30.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30.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30.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30.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30.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30.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30.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30.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30.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30.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30.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30.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30.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30.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30.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30.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30.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30.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30.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30.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30.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30.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30.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30.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30.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30.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30.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30.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30.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30.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30.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30.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30.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30.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30.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30.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30.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30.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30.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30.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30.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30.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30.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30.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30.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30.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30.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30.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30.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30.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30.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30.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30.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30.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30.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30.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30.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30.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30.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30.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30.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30.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30.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30.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30.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30.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30.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30.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30.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30.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30.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30.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30.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30.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30.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30.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30.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30.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30.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30.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30.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30.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30.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30.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30.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30.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30.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30.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30.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30.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30.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30.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30.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30.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30.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30.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30.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30.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30.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30.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30.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30.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30.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30.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30.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30.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30.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30.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30.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30.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30.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30.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30.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30.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30.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30.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30.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30.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30.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30.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30.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30.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30.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30.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30.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30.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30.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30.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30.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30.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30.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30.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30.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30.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30.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30.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30.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30.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30.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30.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30.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30.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30.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30.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30.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30.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30.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30.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30.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30.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30.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30.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30.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30.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30.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30.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30.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30.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30.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30.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30.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30.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30.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30.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30.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30.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30.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30.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30.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30.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30.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30.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30.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30.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30.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30.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30.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30.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30.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30.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30.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30.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30.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30.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30.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30.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30.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30.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30.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30.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30.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30.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30.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30.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30.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30.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30.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30.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30.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30.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30.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30.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30.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30.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30.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30.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30.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30.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30.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30.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30.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30.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30.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30.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30.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30.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30.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30.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30.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30.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30.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30.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30.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30.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30.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30.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30.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30.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30.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30.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30.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30.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30.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30.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30.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30.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30.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30.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30.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30.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30.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30.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30.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30.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30.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30.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30.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30.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30.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30.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30.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30.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30.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30.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30.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30.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30.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30.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30.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30.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30.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30.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30.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30.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30.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30.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30.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30.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30.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30.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30.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30.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30.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30.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30.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30.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30.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30.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30.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30.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30.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30.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30.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30.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30.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30.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30.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30.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30.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30.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30.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30.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30.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30.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30.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30.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30.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30.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30.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30.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30.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30.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30.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30.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30.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30.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30.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30.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30.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30.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30.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30.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30.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30.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30.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30.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30.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30.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30.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30.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30.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30.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30.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30.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30.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30.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30.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30.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30.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30.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30.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30.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30.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30.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30.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30.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30.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30.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30.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30.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30.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30.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30.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30.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30.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30.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30.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30.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30.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30.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30.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30.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30.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30.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30.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30.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30.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30.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30.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30.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30.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30.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30.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30.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30.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30.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30.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30.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30.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30.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30.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30.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30.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30.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30.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30.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30.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30.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30.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30.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30.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30.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30.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30.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30.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30.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30.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30.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30.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30.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30.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30.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30.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30.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30.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30.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30.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30.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30.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30.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30.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30.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30.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30.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30.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30.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30.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30.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30.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30.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30.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30.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30.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30.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30.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30.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30.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30.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30.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30.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30.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30.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30.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30.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30.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30.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30.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30.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30.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30.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30.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30.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30.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30.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30.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30.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30.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30.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30.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30.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30.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30.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30.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30.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30.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30.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30.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30.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30.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30.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30.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30.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30.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30.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30.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30.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30.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30.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30.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30.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30.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30.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30.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30.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30.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30.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30.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30.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30.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30.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30.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30.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30.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30.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30.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30.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30.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30.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30.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30.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30.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30.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30.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30.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30.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30.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30.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30.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30.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30.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30.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30.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30.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30.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30.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30.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30.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30.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30.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30.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30.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30.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30.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30.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30.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30.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30.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30.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30.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30.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30.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30.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30.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30.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30.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30.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30.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30.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30.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30.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30.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30.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30.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30.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30.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30.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30.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30.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30.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30.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30.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30.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30.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30.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30.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30.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30.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30.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30.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30.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30.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30.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30.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30.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30.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30.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30.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30.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30.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30.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30.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30.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30.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30.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30.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30.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30.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30.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30.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30.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30.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30.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30.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30.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30.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30.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30.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30.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30.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30.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30.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30.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30.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30.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30.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30.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30.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30.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30.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30.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30.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30.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30.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30.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30.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30.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30.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30.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30.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30.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30.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30.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30.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30.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30.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30.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30.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30.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30.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30.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30.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30.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30.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30.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30.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30.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30.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30.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30.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30.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30.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30.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30.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30.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30.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30.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30.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30.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30.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30.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30.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30.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30.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30.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30.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30.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30.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30.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30.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30.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30.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30.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30.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30.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30.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30.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30.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30.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30.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30.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30.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30.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30.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30.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30.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30.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30.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30.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30.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30.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30.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30.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30.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30.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30.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30.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30.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30.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30.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30.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30.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30.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30.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30.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30.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30.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30.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30.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30.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30.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30.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30.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30.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30.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30.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30.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30.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30.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30.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30.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30.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30.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30.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30.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30.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30.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30.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30.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30.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30.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30.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30.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30.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30.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30.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30.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30.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30.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30.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30.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30.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30.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30.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30.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30.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30.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30.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30.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30.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30.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30.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30.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30.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30.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30.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30.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30.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30.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30.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30.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30.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30.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30.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30.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30.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30.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30.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30.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30.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30.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30.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30.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30.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30.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30.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30.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30.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30.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30.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30.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30.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30.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30.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30.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30.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30.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30.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30.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30.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30.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30.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30.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30.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30.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30.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30.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30.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30.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30.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30.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30.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30.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30.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30.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30.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30.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30.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30.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30.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30.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30.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30.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30.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30.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30.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30.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30.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30.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30.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30.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30.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30.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30.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30.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30.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30.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30.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30.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C10:N10"/>
    <mergeCell ref="A8:N8"/>
    <mergeCell ref="A9:N9"/>
  </mergeCells>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828C4-C05E-46D3-9AEC-2FC17341B22A}">
  <dimension ref="A1:Q36"/>
  <sheetViews>
    <sheetView zoomScaleNormal="100" zoomScaleSheetLayoutView="70" workbookViewId="0">
      <selection activeCell="A3" sqref="A3:I3"/>
    </sheetView>
  </sheetViews>
  <sheetFormatPr defaultColWidth="9.140625" defaultRowHeight="18.75"/>
  <cols>
    <col min="1" max="1" width="4.85546875" style="53" customWidth="1"/>
    <col min="2" max="2" width="60.7109375" style="55" customWidth="1"/>
    <col min="3" max="5" width="12.7109375" style="56" customWidth="1"/>
    <col min="6" max="6" width="14" style="56" customWidth="1"/>
    <col min="7" max="7" width="12.7109375" style="56" customWidth="1"/>
    <col min="8" max="9" width="12.7109375" style="54" customWidth="1"/>
    <col min="10" max="10" width="10.28515625" style="54" customWidth="1"/>
    <col min="11" max="11" width="11.140625" style="54" customWidth="1"/>
    <col min="12" max="12" width="10.28515625" style="54" customWidth="1"/>
    <col min="13" max="14" width="10" style="54" customWidth="1"/>
    <col min="15" max="15" width="10.140625" style="54" customWidth="1"/>
    <col min="16" max="16" width="9.7109375" style="54" customWidth="1"/>
    <col min="17" max="16384" width="9.140625" style="54"/>
  </cols>
  <sheetData>
    <row r="1" spans="1:17" ht="24.95" customHeight="1">
      <c r="A1" s="622" t="s">
        <v>0</v>
      </c>
      <c r="B1" s="622"/>
      <c r="C1" s="622"/>
      <c r="D1" s="622"/>
      <c r="E1" s="622"/>
      <c r="F1" s="622"/>
      <c r="G1" s="622"/>
      <c r="H1" s="622"/>
      <c r="I1" s="622"/>
    </row>
    <row r="2" spans="1:17" ht="24.95" customHeight="1">
      <c r="A2" s="622" t="s">
        <v>627</v>
      </c>
      <c r="B2" s="622"/>
      <c r="C2" s="622"/>
      <c r="D2" s="622"/>
      <c r="E2" s="622"/>
      <c r="F2" s="622"/>
      <c r="G2" s="622"/>
      <c r="H2" s="622"/>
      <c r="I2" s="622"/>
    </row>
    <row r="3" spans="1:17" s="237" customFormat="1" ht="24.75" customHeight="1">
      <c r="A3" s="626" t="s">
        <v>634</v>
      </c>
      <c r="B3" s="626"/>
      <c r="C3" s="626"/>
      <c r="D3" s="626"/>
      <c r="E3" s="626"/>
      <c r="F3" s="626"/>
      <c r="G3" s="626"/>
      <c r="H3" s="626"/>
      <c r="I3" s="626"/>
    </row>
    <row r="4" spans="1:17" ht="24.95" customHeight="1"/>
    <row r="5" spans="1:17" ht="25.5" customHeight="1">
      <c r="A5" s="623" t="s">
        <v>1</v>
      </c>
      <c r="B5" s="624" t="s">
        <v>227</v>
      </c>
      <c r="C5" s="624" t="s">
        <v>193</v>
      </c>
      <c r="D5" s="624" t="s">
        <v>228</v>
      </c>
      <c r="E5" s="624" t="s">
        <v>229</v>
      </c>
      <c r="F5" s="624"/>
      <c r="G5" s="624" t="s">
        <v>230</v>
      </c>
      <c r="H5" s="625" t="s">
        <v>231</v>
      </c>
      <c r="I5" s="625"/>
    </row>
    <row r="6" spans="1:17" ht="39.75" customHeight="1">
      <c r="A6" s="623"/>
      <c r="B6" s="624"/>
      <c r="C6" s="623"/>
      <c r="D6" s="624"/>
      <c r="E6" s="546" t="s">
        <v>232</v>
      </c>
      <c r="F6" s="546" t="s">
        <v>233</v>
      </c>
      <c r="G6" s="624"/>
      <c r="H6" s="547" t="s">
        <v>234</v>
      </c>
      <c r="I6" s="547" t="s">
        <v>235</v>
      </c>
    </row>
    <row r="7" spans="1:17" ht="30" customHeight="1">
      <c r="A7" s="548" t="s">
        <v>2</v>
      </c>
      <c r="B7" s="549" t="s">
        <v>236</v>
      </c>
      <c r="C7" s="548"/>
      <c r="D7" s="550"/>
      <c r="E7" s="551"/>
      <c r="F7" s="551"/>
      <c r="G7" s="550"/>
      <c r="H7" s="552"/>
      <c r="I7" s="552"/>
    </row>
    <row r="8" spans="1:17" ht="24.95" customHeight="1">
      <c r="A8" s="584"/>
      <c r="B8" s="559" t="s">
        <v>237</v>
      </c>
      <c r="C8" s="574" t="s">
        <v>3</v>
      </c>
      <c r="D8" s="571">
        <f>'Bieu 3'!D35</f>
        <v>120.08668019511602</v>
      </c>
      <c r="E8" s="571">
        <f>'Bieu 3'!E35</f>
        <v>114.46979170471</v>
      </c>
      <c r="F8" s="585">
        <f>'Bieu 3'!F35</f>
        <v>113.45436175352424</v>
      </c>
      <c r="G8" s="571">
        <f>'Bieu 3'!G35</f>
        <v>114.45166004378815</v>
      </c>
      <c r="H8" s="586" t="s">
        <v>6</v>
      </c>
      <c r="I8" s="584" t="s">
        <v>6</v>
      </c>
    </row>
    <row r="9" spans="1:17" ht="24.95" customHeight="1">
      <c r="A9" s="574"/>
      <c r="B9" s="559" t="s">
        <v>9</v>
      </c>
      <c r="C9" s="574" t="s">
        <v>10</v>
      </c>
      <c r="D9" s="561">
        <f>'Bieu 3'!D15</f>
        <v>3600</v>
      </c>
      <c r="E9" s="561">
        <f>'Bieu 3'!E15</f>
        <v>3850</v>
      </c>
      <c r="F9" s="561">
        <f>'Bieu 3'!F15</f>
        <v>3950</v>
      </c>
      <c r="G9" s="561">
        <f>'Bieu 3'!G15</f>
        <v>4500</v>
      </c>
      <c r="H9" s="586" t="s">
        <v>6</v>
      </c>
      <c r="I9" s="584" t="s">
        <v>6</v>
      </c>
      <c r="J9" s="57"/>
    </row>
    <row r="10" spans="1:17" ht="24.95" customHeight="1">
      <c r="A10" s="574"/>
      <c r="B10" s="559" t="s">
        <v>238</v>
      </c>
      <c r="C10" s="574" t="s">
        <v>3</v>
      </c>
      <c r="D10" s="585">
        <v>3.99</v>
      </c>
      <c r="E10" s="571">
        <v>4</v>
      </c>
      <c r="F10" s="580">
        <v>4</v>
      </c>
      <c r="G10" s="571">
        <v>3.5</v>
      </c>
      <c r="H10" s="586" t="s">
        <v>6</v>
      </c>
      <c r="I10" s="584" t="s">
        <v>6</v>
      </c>
      <c r="J10" s="57"/>
    </row>
    <row r="11" spans="1:17" s="59" customFormat="1" ht="37.5">
      <c r="A11" s="546"/>
      <c r="B11" s="587" t="s">
        <v>239</v>
      </c>
      <c r="C11" s="546" t="s">
        <v>3</v>
      </c>
      <c r="D11" s="580">
        <f>'Bieu 3'!D50</f>
        <v>29.5</v>
      </c>
      <c r="E11" s="580">
        <f>'Bieu 3'!E50</f>
        <v>31.5</v>
      </c>
      <c r="F11" s="580">
        <f>'Bieu 3'!F50</f>
        <v>31.5</v>
      </c>
      <c r="G11" s="580">
        <f>'Bieu 3'!G50</f>
        <v>32.5</v>
      </c>
      <c r="H11" s="586" t="s">
        <v>6</v>
      </c>
      <c r="I11" s="584" t="s">
        <v>6</v>
      </c>
      <c r="J11" s="58"/>
      <c r="Q11" s="59" t="s">
        <v>625</v>
      </c>
    </row>
    <row r="12" spans="1:17" ht="24.95" customHeight="1">
      <c r="A12" s="574"/>
      <c r="B12" s="559" t="s">
        <v>240</v>
      </c>
      <c r="C12" s="574" t="s">
        <v>3</v>
      </c>
      <c r="D12" s="571">
        <f>'Bieu 3'!D46</f>
        <v>18.674044620805603</v>
      </c>
      <c r="E12" s="571">
        <f>'Bieu 3'!E46</f>
        <v>11.9</v>
      </c>
      <c r="F12" s="571">
        <f>'Bieu 3'!F46</f>
        <v>12.549397039391778</v>
      </c>
      <c r="G12" s="571">
        <f>'Bieu 3'!G46</f>
        <v>13.51229877110309</v>
      </c>
      <c r="H12" s="586" t="s">
        <v>6</v>
      </c>
      <c r="I12" s="584" t="s">
        <v>6</v>
      </c>
      <c r="J12" s="57"/>
    </row>
    <row r="13" spans="1:17" ht="24.95" customHeight="1">
      <c r="A13" s="574"/>
      <c r="B13" s="559" t="s">
        <v>241</v>
      </c>
      <c r="C13" s="574" t="s">
        <v>242</v>
      </c>
      <c r="D13" s="561">
        <f>'Bieu 2'!D47</f>
        <v>22417</v>
      </c>
      <c r="E13" s="561">
        <f>'Bieu 2'!E47</f>
        <v>27009.390000000003</v>
      </c>
      <c r="F13" s="561">
        <f>'Bieu 2'!F47</f>
        <v>27410</v>
      </c>
      <c r="G13" s="561">
        <f>'Bieu 2'!G47</f>
        <v>33000</v>
      </c>
      <c r="H13" s="562">
        <f>F13/D13*100</f>
        <v>122.27327474684391</v>
      </c>
      <c r="I13" s="562">
        <f>G13/F13*100</f>
        <v>120.39401678219627</v>
      </c>
      <c r="J13" s="57"/>
    </row>
    <row r="14" spans="1:17" ht="24.95" customHeight="1">
      <c r="A14" s="574"/>
      <c r="B14" s="559" t="s">
        <v>243</v>
      </c>
      <c r="C14" s="574" t="str">
        <f>C15</f>
        <v>Tỷ đồng</v>
      </c>
      <c r="D14" s="561">
        <f>'Bieu 2'!D8</f>
        <v>20280.204999999998</v>
      </c>
      <c r="E14" s="561">
        <f>'Bieu 2'!E8</f>
        <v>15043.014999999999</v>
      </c>
      <c r="F14" s="561">
        <f>'Bieu 2'!F8</f>
        <v>17278.904999999999</v>
      </c>
      <c r="G14" s="561">
        <f>'Bieu 2'!G8</f>
        <v>16068</v>
      </c>
      <c r="H14" s="562">
        <f>F14/D14*100</f>
        <v>85.200839932337971</v>
      </c>
      <c r="I14" s="562">
        <f>G14/F14*100</f>
        <v>92.992003833576263</v>
      </c>
      <c r="J14" s="57"/>
    </row>
    <row r="15" spans="1:17" ht="24.95" customHeight="1">
      <c r="A15" s="574"/>
      <c r="B15" s="559" t="s">
        <v>244</v>
      </c>
      <c r="C15" s="574" t="s">
        <v>4</v>
      </c>
      <c r="D15" s="561">
        <f>'Bieu 5'!D8</f>
        <v>73767.420920000004</v>
      </c>
      <c r="E15" s="561">
        <f>'Bieu 5'!E8</f>
        <v>88600</v>
      </c>
      <c r="F15" s="561">
        <f>'Bieu 5'!F8</f>
        <v>88650.418290000001</v>
      </c>
      <c r="G15" s="561">
        <f>'Bieu 5'!G8</f>
        <v>103580</v>
      </c>
      <c r="H15" s="562">
        <f>F15/D15*100</f>
        <v>120.17556962732974</v>
      </c>
      <c r="I15" s="562">
        <f>G15/F15*100</f>
        <v>116.84096025487574</v>
      </c>
      <c r="J15" s="57"/>
    </row>
    <row r="16" spans="1:17" ht="24.95" customHeight="1">
      <c r="A16" s="574"/>
      <c r="B16" s="588" t="s">
        <v>563</v>
      </c>
      <c r="C16" s="574" t="s">
        <v>3</v>
      </c>
      <c r="D16" s="571">
        <f>'Bieu 5'!D7</f>
        <v>46.422690950286686</v>
      </c>
      <c r="E16" s="571">
        <f>'Bieu 5'!E7</f>
        <v>48.835960963126333</v>
      </c>
      <c r="F16" s="571">
        <f>'Bieu 5'!F7</f>
        <v>48.717123873938398</v>
      </c>
      <c r="G16" s="571">
        <f>'Bieu 5'!G7</f>
        <v>48.819765960148523</v>
      </c>
      <c r="H16" s="589" t="s">
        <v>6</v>
      </c>
      <c r="I16" s="589" t="s">
        <v>6</v>
      </c>
      <c r="J16" s="57"/>
    </row>
    <row r="17" spans="1:10" s="61" customFormat="1" ht="30" customHeight="1">
      <c r="A17" s="548" t="s">
        <v>15</v>
      </c>
      <c r="B17" s="590" t="s">
        <v>245</v>
      </c>
      <c r="C17" s="548"/>
      <c r="D17" s="591"/>
      <c r="E17" s="591"/>
      <c r="F17" s="592"/>
      <c r="G17" s="591"/>
      <c r="H17" s="593"/>
      <c r="I17" s="593"/>
      <c r="J17" s="60"/>
    </row>
    <row r="18" spans="1:10" ht="24.95" customHeight="1">
      <c r="A18" s="574"/>
      <c r="B18" s="559" t="s">
        <v>246</v>
      </c>
      <c r="C18" s="574" t="s">
        <v>3</v>
      </c>
      <c r="D18" s="571">
        <f>'Bieu 6'!D32</f>
        <v>74</v>
      </c>
      <c r="E18" s="571">
        <f>'Bieu 6'!E32</f>
        <v>76</v>
      </c>
      <c r="F18" s="571">
        <f>'Bieu 6'!F32</f>
        <v>76</v>
      </c>
      <c r="G18" s="571">
        <f>'Bieu 6'!G32</f>
        <v>78</v>
      </c>
      <c r="H18" s="594" t="s">
        <v>6</v>
      </c>
      <c r="I18" s="594" t="s">
        <v>6</v>
      </c>
      <c r="J18" s="57"/>
    </row>
    <row r="19" spans="1:10" s="63" customFormat="1" ht="37.5">
      <c r="A19" s="564"/>
      <c r="B19" s="595" t="s">
        <v>247</v>
      </c>
      <c r="C19" s="564" t="s">
        <v>3</v>
      </c>
      <c r="D19" s="596">
        <f>'Bieu 6'!D34</f>
        <v>32</v>
      </c>
      <c r="E19" s="596">
        <f>'Bieu 6'!E34</f>
        <v>33</v>
      </c>
      <c r="F19" s="596">
        <f>'Bieu 6'!F34</f>
        <v>33</v>
      </c>
      <c r="G19" s="596">
        <f>'Bieu 6'!G34</f>
        <v>34</v>
      </c>
      <c r="H19" s="594" t="s">
        <v>6</v>
      </c>
      <c r="I19" s="594" t="s">
        <v>6</v>
      </c>
      <c r="J19" s="62"/>
    </row>
    <row r="20" spans="1:10" ht="24.95" customHeight="1">
      <c r="A20" s="574"/>
      <c r="B20" s="559" t="s">
        <v>248</v>
      </c>
      <c r="C20" s="574" t="s">
        <v>3</v>
      </c>
      <c r="D20" s="571">
        <f>'Bieu 6'!D66</f>
        <v>99.2</v>
      </c>
      <c r="E20" s="585">
        <f>'Bieu 6'!E66</f>
        <v>99.26</v>
      </c>
      <c r="F20" s="585">
        <f>'Bieu 6'!F66</f>
        <v>99.26</v>
      </c>
      <c r="G20" s="585">
        <f>'Bieu 6'!G66</f>
        <v>99.32</v>
      </c>
      <c r="H20" s="594" t="s">
        <v>6</v>
      </c>
      <c r="I20" s="594" t="s">
        <v>6</v>
      </c>
      <c r="J20" s="57"/>
    </row>
    <row r="21" spans="1:10" ht="39.6" customHeight="1">
      <c r="A21" s="574"/>
      <c r="B21" s="597" t="s">
        <v>249</v>
      </c>
      <c r="C21" s="574" t="s">
        <v>250</v>
      </c>
      <c r="D21" s="571">
        <f>'Bieu 6'!D51</f>
        <v>30.1</v>
      </c>
      <c r="E21" s="571">
        <f>'Bieu 6'!E51</f>
        <v>31.799999999999997</v>
      </c>
      <c r="F21" s="571">
        <f>'Bieu 6'!F51</f>
        <v>32.5</v>
      </c>
      <c r="G21" s="571">
        <f>'Bieu 6'!G51</f>
        <v>34.4</v>
      </c>
      <c r="H21" s="594" t="s">
        <v>6</v>
      </c>
      <c r="I21" s="594" t="s">
        <v>6</v>
      </c>
      <c r="J21" s="57"/>
    </row>
    <row r="22" spans="1:10" ht="24.95" customHeight="1">
      <c r="A22" s="574"/>
      <c r="B22" s="587" t="s">
        <v>315</v>
      </c>
      <c r="C22" s="574" t="s">
        <v>3</v>
      </c>
      <c r="D22" s="598">
        <f>'Bieu 6'!D47</f>
        <v>3.81</v>
      </c>
      <c r="E22" s="598">
        <f>'Bieu 6'!E47</f>
        <v>3</v>
      </c>
      <c r="F22" s="598">
        <f>'Bieu 6'!F47</f>
        <v>2.63</v>
      </c>
      <c r="G22" s="606">
        <f>'Bieu 6'!G47</f>
        <v>1.82</v>
      </c>
      <c r="H22" s="594" t="s">
        <v>6</v>
      </c>
      <c r="I22" s="594" t="s">
        <v>6</v>
      </c>
      <c r="J22" s="57"/>
    </row>
    <row r="23" spans="1:10" ht="24.95" customHeight="1">
      <c r="A23" s="574"/>
      <c r="B23" s="599" t="s">
        <v>251</v>
      </c>
      <c r="C23" s="564" t="s">
        <v>3</v>
      </c>
      <c r="D23" s="571">
        <f>'Bieu 6'!D127</f>
        <v>94.540612516644472</v>
      </c>
      <c r="E23" s="571">
        <f>'Bieu 6'!E127</f>
        <v>94.940079893475371</v>
      </c>
      <c r="F23" s="571">
        <f>'Bieu 6'!F127</f>
        <v>94.940079893475371</v>
      </c>
      <c r="G23" s="571">
        <f>'Bieu 6'!G127</f>
        <v>95.2</v>
      </c>
      <c r="H23" s="594" t="s">
        <v>6</v>
      </c>
      <c r="I23" s="594" t="s">
        <v>6</v>
      </c>
      <c r="J23" s="57"/>
    </row>
    <row r="24" spans="1:10" s="63" customFormat="1" ht="24.95" customHeight="1">
      <c r="A24" s="564"/>
      <c r="B24" s="600" t="s">
        <v>252</v>
      </c>
      <c r="C24" s="564" t="s">
        <v>3</v>
      </c>
      <c r="D24" s="571">
        <f>'Bieu 6'!D133</f>
        <v>20.639147802929429</v>
      </c>
      <c r="E24" s="571">
        <f>'Bieu 6'!E133</f>
        <v>24</v>
      </c>
      <c r="F24" s="571">
        <f>'Bieu 6'!F133</f>
        <v>24.367509986684421</v>
      </c>
      <c r="G24" s="571">
        <f>'Bieu 6'!G133</f>
        <v>26.595744680851066</v>
      </c>
      <c r="H24" s="594" t="s">
        <v>6</v>
      </c>
      <c r="I24" s="594" t="s">
        <v>6</v>
      </c>
      <c r="J24" s="62"/>
    </row>
    <row r="25" spans="1:10" s="63" customFormat="1" ht="24.95" customHeight="1">
      <c r="A25" s="564"/>
      <c r="B25" s="597" t="s">
        <v>253</v>
      </c>
      <c r="C25" s="574" t="s">
        <v>3</v>
      </c>
      <c r="D25" s="571">
        <f>'Bieu 6'!D165</f>
        <v>92.592592592592595</v>
      </c>
      <c r="E25" s="571">
        <f>'Bieu 6'!E165</f>
        <v>92.592592592592595</v>
      </c>
      <c r="F25" s="571">
        <f>'Bieu 6'!F165</f>
        <v>92.592592592592595</v>
      </c>
      <c r="G25" s="571">
        <f>'Bieu 6'!G165</f>
        <v>92.592592592592595</v>
      </c>
      <c r="H25" s="594" t="s">
        <v>6</v>
      </c>
      <c r="I25" s="594" t="s">
        <v>6</v>
      </c>
      <c r="J25" s="62"/>
    </row>
    <row r="26" spans="1:10" s="63" customFormat="1" ht="24.95" customHeight="1">
      <c r="A26" s="564"/>
      <c r="B26" s="601" t="s">
        <v>254</v>
      </c>
      <c r="C26" s="564" t="s">
        <v>3</v>
      </c>
      <c r="D26" s="571">
        <f>'Bieu 6'!D166</f>
        <v>81</v>
      </c>
      <c r="E26" s="571">
        <f>'Bieu 6'!E166</f>
        <v>81.5</v>
      </c>
      <c r="F26" s="571">
        <f>'Bieu 6'!F166</f>
        <v>81.5</v>
      </c>
      <c r="G26" s="571">
        <f>'Bieu 6'!G166</f>
        <v>82</v>
      </c>
      <c r="H26" s="594" t="s">
        <v>6</v>
      </c>
      <c r="I26" s="594" t="s">
        <v>6</v>
      </c>
      <c r="J26" s="62"/>
    </row>
    <row r="27" spans="1:10" s="63" customFormat="1" ht="37.5">
      <c r="A27" s="564"/>
      <c r="B27" s="601" t="s">
        <v>255</v>
      </c>
      <c r="C27" s="564" t="s">
        <v>3</v>
      </c>
      <c r="D27" s="571">
        <f>'Bieu 6'!D167</f>
        <v>88.5</v>
      </c>
      <c r="E27" s="571">
        <f>'Bieu 6'!E167</f>
        <v>88.6</v>
      </c>
      <c r="F27" s="571">
        <f>'Bieu 6'!F167</f>
        <v>88.6</v>
      </c>
      <c r="G27" s="571">
        <f>'Bieu 6'!G167</f>
        <v>88.8</v>
      </c>
      <c r="H27" s="594" t="s">
        <v>6</v>
      </c>
      <c r="I27" s="594" t="s">
        <v>6</v>
      </c>
      <c r="J27" s="62"/>
    </row>
    <row r="28" spans="1:10" s="63" customFormat="1" ht="24.95" customHeight="1">
      <c r="A28" s="564"/>
      <c r="B28" s="587" t="s">
        <v>256</v>
      </c>
      <c r="C28" s="564" t="s">
        <v>3</v>
      </c>
      <c r="D28" s="571">
        <f>'Bieu 6'!D14</f>
        <v>23.22265557861893</v>
      </c>
      <c r="E28" s="571">
        <f>'Bieu 6'!E14</f>
        <v>23.715885416666669</v>
      </c>
      <c r="F28" s="571">
        <f>'Bieu 6'!F14</f>
        <v>23.682089102010671</v>
      </c>
      <c r="G28" s="571">
        <f>'Bieu 6'!G14</f>
        <v>33.333333333333329</v>
      </c>
      <c r="H28" s="594" t="s">
        <v>6</v>
      </c>
      <c r="I28" s="594" t="s">
        <v>6</v>
      </c>
      <c r="J28" s="62"/>
    </row>
    <row r="29" spans="1:10" s="61" customFormat="1" ht="30" customHeight="1">
      <c r="A29" s="548" t="s">
        <v>257</v>
      </c>
      <c r="B29" s="602" t="s">
        <v>258</v>
      </c>
      <c r="C29" s="548"/>
      <c r="D29" s="591"/>
      <c r="E29" s="591"/>
      <c r="F29" s="592"/>
      <c r="G29" s="591"/>
      <c r="H29" s="603"/>
      <c r="I29" s="603"/>
      <c r="J29" s="60"/>
    </row>
    <row r="30" spans="1:10" s="63" customFormat="1" ht="24.95" customHeight="1">
      <c r="A30" s="564"/>
      <c r="B30" s="601" t="s">
        <v>259</v>
      </c>
      <c r="C30" s="564" t="s">
        <v>3</v>
      </c>
      <c r="D30" s="571">
        <f>'Bieu 6'!D170</f>
        <v>63.032283108631567</v>
      </c>
      <c r="E30" s="571">
        <f>'Bieu 6'!E170</f>
        <v>63.66711909652436</v>
      </c>
      <c r="F30" s="571">
        <f>'Bieu 6'!F170</f>
        <v>63.66711909652436</v>
      </c>
      <c r="G30" s="571">
        <f>'Bieu 6'!G170</f>
        <v>63.8</v>
      </c>
      <c r="H30" s="594" t="s">
        <v>6</v>
      </c>
      <c r="I30" s="594" t="s">
        <v>6</v>
      </c>
      <c r="J30" s="62"/>
    </row>
    <row r="31" spans="1:10" s="63" customFormat="1" ht="24.95" customHeight="1">
      <c r="A31" s="564"/>
      <c r="B31" s="601" t="s">
        <v>260</v>
      </c>
      <c r="C31" s="564" t="s">
        <v>3</v>
      </c>
      <c r="D31" s="571">
        <f>'Bieu 6'!D173</f>
        <v>93.1</v>
      </c>
      <c r="E31" s="571">
        <f>'Bieu 6'!E173</f>
        <v>93.5</v>
      </c>
      <c r="F31" s="571">
        <f>'Bieu 6'!F173</f>
        <v>94.4</v>
      </c>
      <c r="G31" s="571">
        <f>'Bieu 6'!G173</f>
        <v>95.5</v>
      </c>
      <c r="H31" s="594" t="s">
        <v>6</v>
      </c>
      <c r="I31" s="594" t="s">
        <v>6</v>
      </c>
      <c r="J31" s="62"/>
    </row>
    <row r="32" spans="1:10" s="63" customFormat="1" ht="24.95" customHeight="1">
      <c r="A32" s="564"/>
      <c r="B32" s="601" t="s">
        <v>261</v>
      </c>
      <c r="C32" s="564" t="s">
        <v>3</v>
      </c>
      <c r="D32" s="571">
        <f>'Bieu 6'!D176</f>
        <v>81.2</v>
      </c>
      <c r="E32" s="571">
        <f>'Bieu 6'!E176</f>
        <v>82.7</v>
      </c>
      <c r="F32" s="571">
        <f>'Bieu 6'!F176</f>
        <v>85.7</v>
      </c>
      <c r="G32" s="571">
        <f>'Bieu 6'!G176</f>
        <v>86.7</v>
      </c>
      <c r="H32" s="594" t="s">
        <v>6</v>
      </c>
      <c r="I32" s="594" t="s">
        <v>6</v>
      </c>
      <c r="J32" s="62"/>
    </row>
    <row r="33" spans="1:10" s="63" customFormat="1" ht="37.5">
      <c r="A33" s="564"/>
      <c r="B33" s="601" t="s">
        <v>199</v>
      </c>
      <c r="C33" s="564" t="str">
        <f>C32</f>
        <v>%</v>
      </c>
      <c r="D33" s="561">
        <f>'Bieu 6'!D186</f>
        <v>100</v>
      </c>
      <c r="E33" s="561">
        <f>'Bieu 6'!E186</f>
        <v>100</v>
      </c>
      <c r="F33" s="561">
        <f>'Bieu 6'!F186</f>
        <v>100</v>
      </c>
      <c r="G33" s="561">
        <f>'Bieu 6'!G186</f>
        <v>100</v>
      </c>
      <c r="H33" s="594" t="s">
        <v>6</v>
      </c>
      <c r="I33" s="594" t="s">
        <v>6</v>
      </c>
      <c r="J33" s="62"/>
    </row>
    <row r="34" spans="1:10" s="63" customFormat="1" ht="37.15" customHeight="1">
      <c r="A34" s="564"/>
      <c r="B34" s="601" t="s">
        <v>200</v>
      </c>
      <c r="C34" s="564" t="s">
        <v>3</v>
      </c>
      <c r="D34" s="571">
        <f>'Bieu 6'!D180</f>
        <v>53.125</v>
      </c>
      <c r="E34" s="571">
        <f>'Bieu 6'!E180</f>
        <v>62.857142857142854</v>
      </c>
      <c r="F34" s="571">
        <f>'Bieu 6'!F180</f>
        <v>62.857142857142854</v>
      </c>
      <c r="G34" s="571">
        <f>'Bieu 6'!G180</f>
        <v>65.789473684210535</v>
      </c>
      <c r="H34" s="594" t="s">
        <v>6</v>
      </c>
      <c r="I34" s="594" t="s">
        <v>6</v>
      </c>
      <c r="J34" s="62"/>
    </row>
    <row r="35" spans="1:10" s="63" customFormat="1" ht="37.15" customHeight="1">
      <c r="A35" s="564"/>
      <c r="B35" s="601" t="s">
        <v>122</v>
      </c>
      <c r="C35" s="564" t="s">
        <v>3</v>
      </c>
      <c r="D35" s="571">
        <f>'Bieu 6'!D184</f>
        <v>80</v>
      </c>
      <c r="E35" s="571">
        <f>'Bieu 6'!E184</f>
        <v>82</v>
      </c>
      <c r="F35" s="571">
        <f>'Bieu 6'!F184</f>
        <v>82</v>
      </c>
      <c r="G35" s="571">
        <f>'Bieu 6'!G184</f>
        <v>83</v>
      </c>
      <c r="H35" s="594" t="s">
        <v>6</v>
      </c>
      <c r="I35" s="594" t="s">
        <v>6</v>
      </c>
      <c r="J35" s="62"/>
    </row>
    <row r="36" spans="1:10" s="63" customFormat="1" ht="24.95" customHeight="1">
      <c r="A36" s="564"/>
      <c r="B36" s="565" t="s">
        <v>123</v>
      </c>
      <c r="C36" s="564" t="s">
        <v>3</v>
      </c>
      <c r="D36" s="571">
        <f>'Bieu 6'!D188</f>
        <v>38</v>
      </c>
      <c r="E36" s="571">
        <f>'Bieu 6'!E188</f>
        <v>37.799999999999997</v>
      </c>
      <c r="F36" s="571">
        <f>'Bieu 6'!F188</f>
        <v>37.799999999999997</v>
      </c>
      <c r="G36" s="571">
        <f>'Bieu 6'!G188</f>
        <v>37.700000000000003</v>
      </c>
      <c r="H36" s="594" t="s">
        <v>6</v>
      </c>
      <c r="I36" s="594" t="s">
        <v>6</v>
      </c>
      <c r="J36" s="62"/>
    </row>
  </sheetData>
  <sheetProtection formatCells="0" formatColumns="0" formatRows="0" insertColumns="0" insertRows="0" insertHyperlinks="0" deleteColumns="0" deleteRows="0" sort="0" autoFilter="0" pivotTables="0"/>
  <mergeCells count="10">
    <mergeCell ref="A1:I1"/>
    <mergeCell ref="A2:I2"/>
    <mergeCell ref="A5:A6"/>
    <mergeCell ref="B5:B6"/>
    <mergeCell ref="C5:C6"/>
    <mergeCell ref="D5:D6"/>
    <mergeCell ref="E5:F5"/>
    <mergeCell ref="G5:G6"/>
    <mergeCell ref="H5:I5"/>
    <mergeCell ref="A3:I3"/>
  </mergeCells>
  <printOptions horizontalCentered="1"/>
  <pageMargins left="0.43307086614173201" right="0.43307086614173201" top="0.74803149606299202" bottom="0.70866141732283505" header="0.35433070866141703" footer="0.27559055118110198"/>
  <pageSetup paperSize="9" scale="85" firstPageNumber="3" orientation="landscape" r:id="rId1"/>
  <headerFooter differentFirst="1"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E1232-4DF5-4B13-B533-365182FE45F1}">
  <dimension ref="A1:Q53"/>
  <sheetViews>
    <sheetView zoomScaleNormal="100" zoomScaleSheetLayoutView="70" zoomScalePageLayoutView="40" workbookViewId="0">
      <selection activeCell="A3" sqref="A3:I3"/>
    </sheetView>
  </sheetViews>
  <sheetFormatPr defaultColWidth="9.140625" defaultRowHeight="18.75"/>
  <cols>
    <col min="1" max="1" width="5.42578125" style="68" customWidth="1"/>
    <col min="2" max="2" width="60.7109375" style="124" customWidth="1"/>
    <col min="3" max="3" width="12.85546875" style="122" customWidth="1"/>
    <col min="4" max="7" width="13.7109375" style="122" customWidth="1"/>
    <col min="8" max="9" width="13.7109375" style="69" customWidth="1"/>
    <col min="10" max="10" width="11.42578125" style="69" customWidth="1"/>
    <col min="11" max="11" width="10" style="69" customWidth="1"/>
    <col min="12" max="12" width="10.140625" style="69" customWidth="1"/>
    <col min="13" max="13" width="9.7109375" style="69" customWidth="1"/>
    <col min="14" max="16384" width="9.140625" style="69"/>
  </cols>
  <sheetData>
    <row r="1" spans="1:17" ht="25.15" customHeight="1">
      <c r="A1" s="627" t="s">
        <v>275</v>
      </c>
      <c r="B1" s="627"/>
      <c r="C1" s="627"/>
      <c r="D1" s="627"/>
      <c r="E1" s="627"/>
      <c r="F1" s="627"/>
      <c r="G1" s="627"/>
      <c r="H1" s="627"/>
      <c r="I1" s="627"/>
    </row>
    <row r="2" spans="1:17" ht="25.15" customHeight="1">
      <c r="A2" s="627" t="s">
        <v>626</v>
      </c>
      <c r="B2" s="627"/>
      <c r="C2" s="627"/>
      <c r="D2" s="627"/>
      <c r="E2" s="627"/>
      <c r="F2" s="627"/>
      <c r="G2" s="627"/>
      <c r="H2" s="627"/>
      <c r="I2" s="627"/>
    </row>
    <row r="3" spans="1:17" s="237" customFormat="1" ht="24.75" customHeight="1">
      <c r="A3" s="626" t="s">
        <v>635</v>
      </c>
      <c r="B3" s="626"/>
      <c r="C3" s="626"/>
      <c r="D3" s="626"/>
      <c r="E3" s="626"/>
      <c r="F3" s="626"/>
      <c r="G3" s="626"/>
      <c r="H3" s="626"/>
      <c r="I3" s="626"/>
    </row>
    <row r="4" spans="1:17" ht="17.25" customHeight="1">
      <c r="A4" s="70"/>
      <c r="B4" s="71"/>
      <c r="C4" s="72"/>
      <c r="D4" s="72"/>
      <c r="E4" s="72"/>
      <c r="F4" s="72"/>
      <c r="G4" s="72"/>
      <c r="H4" s="73"/>
      <c r="I4" s="73"/>
    </row>
    <row r="5" spans="1:17" ht="25.5" customHeight="1">
      <c r="A5" s="628" t="s">
        <v>1</v>
      </c>
      <c r="B5" s="629" t="s">
        <v>227</v>
      </c>
      <c r="C5" s="629" t="s">
        <v>193</v>
      </c>
      <c r="D5" s="629" t="s">
        <v>228</v>
      </c>
      <c r="E5" s="629" t="s">
        <v>229</v>
      </c>
      <c r="F5" s="629"/>
      <c r="G5" s="629" t="s">
        <v>230</v>
      </c>
      <c r="H5" s="630" t="s">
        <v>231</v>
      </c>
      <c r="I5" s="630"/>
    </row>
    <row r="6" spans="1:17" ht="48" customHeight="1">
      <c r="A6" s="628"/>
      <c r="B6" s="629"/>
      <c r="C6" s="628"/>
      <c r="D6" s="629"/>
      <c r="E6" s="76" t="s">
        <v>232</v>
      </c>
      <c r="F6" s="76" t="s">
        <v>233</v>
      </c>
      <c r="G6" s="629"/>
      <c r="H6" s="77" t="s">
        <v>234</v>
      </c>
      <c r="I6" s="77" t="s">
        <v>235</v>
      </c>
    </row>
    <row r="7" spans="1:17" s="78" customFormat="1" ht="30" customHeight="1">
      <c r="A7" s="200" t="s">
        <v>58</v>
      </c>
      <c r="B7" s="204" t="s">
        <v>276</v>
      </c>
      <c r="C7" s="200"/>
      <c r="D7" s="202"/>
      <c r="E7" s="202"/>
      <c r="F7" s="205"/>
      <c r="G7" s="202"/>
      <c r="H7" s="206"/>
      <c r="I7" s="206"/>
    </row>
    <row r="8" spans="1:17" s="78" customFormat="1" ht="30" customHeight="1">
      <c r="A8" s="74">
        <v>1</v>
      </c>
      <c r="B8" s="528" t="s">
        <v>243</v>
      </c>
      <c r="C8" s="74" t="s">
        <v>4</v>
      </c>
      <c r="D8" s="80">
        <f>D9+D22+D25</f>
        <v>20280.204999999998</v>
      </c>
      <c r="E8" s="80">
        <f>E9+E22+E25</f>
        <v>15043.014999999999</v>
      </c>
      <c r="F8" s="79">
        <f>F9+F22+F25</f>
        <v>17278.904999999999</v>
      </c>
      <c r="G8" s="529">
        <f>G9+G22</f>
        <v>16068</v>
      </c>
      <c r="H8" s="81">
        <f t="shared" ref="H8:H24" si="0">F8/D8*100</f>
        <v>85.200839932337971</v>
      </c>
      <c r="I8" s="81">
        <f>G8/F8*100</f>
        <v>92.992003833576263</v>
      </c>
      <c r="J8" s="82"/>
      <c r="K8" s="82"/>
    </row>
    <row r="9" spans="1:17" ht="30" customHeight="1">
      <c r="A9" s="83" t="s">
        <v>51</v>
      </c>
      <c r="B9" s="84" t="s">
        <v>125</v>
      </c>
      <c r="C9" s="83" t="s">
        <v>4</v>
      </c>
      <c r="D9" s="86">
        <f>D10+D19+D20+D21</f>
        <v>18424.138999999999</v>
      </c>
      <c r="E9" s="86">
        <f>E10+E19+E20+E21</f>
        <v>13128</v>
      </c>
      <c r="F9" s="86">
        <f>F10+F19+F20+F21</f>
        <v>15582.689999999999</v>
      </c>
      <c r="G9" s="86">
        <v>14368</v>
      </c>
      <c r="H9" s="81">
        <f t="shared" si="0"/>
        <v>84.577575104052343</v>
      </c>
      <c r="I9" s="81">
        <f t="shared" ref="I9:I24" si="1">G9/F9*100</f>
        <v>92.204876051567481</v>
      </c>
      <c r="J9" s="82"/>
      <c r="M9" s="112"/>
    </row>
    <row r="10" spans="1:17" ht="37.5">
      <c r="A10" s="87" t="s">
        <v>47</v>
      </c>
      <c r="B10" s="88" t="s">
        <v>277</v>
      </c>
      <c r="C10" s="87" t="s">
        <v>4</v>
      </c>
      <c r="D10" s="89">
        <f>7481.8</f>
        <v>7481.8</v>
      </c>
      <c r="E10" s="89">
        <v>7097</v>
      </c>
      <c r="F10" s="89">
        <f>8415.1-14.8</f>
        <v>8400.3000000000011</v>
      </c>
      <c r="G10" s="89">
        <f>G9-G19-G20-G21</f>
        <v>7730</v>
      </c>
      <c r="H10" s="90">
        <f t="shared" si="0"/>
        <v>112.27645753695637</v>
      </c>
      <c r="I10" s="90">
        <f t="shared" si="1"/>
        <v>92.020523076556785</v>
      </c>
      <c r="J10" s="82"/>
      <c r="K10" s="91"/>
    </row>
    <row r="11" spans="1:17" ht="30" customHeight="1">
      <c r="A11" s="92"/>
      <c r="B11" s="93" t="s">
        <v>278</v>
      </c>
      <c r="C11" s="92" t="s">
        <v>4</v>
      </c>
      <c r="D11" s="94">
        <v>435.28699999999998</v>
      </c>
      <c r="E11" s="89">
        <v>450</v>
      </c>
      <c r="F11" s="618">
        <v>418.31599999999997</v>
      </c>
      <c r="G11" s="394">
        <v>425</v>
      </c>
      <c r="H11" s="90">
        <f t="shared" si="0"/>
        <v>96.10119300599375</v>
      </c>
      <c r="I11" s="90">
        <f t="shared" si="1"/>
        <v>101.59783512942369</v>
      </c>
      <c r="J11" s="91"/>
      <c r="K11" s="91"/>
      <c r="Q11" s="69" t="s">
        <v>625</v>
      </c>
    </row>
    <row r="12" spans="1:17" ht="30" customHeight="1">
      <c r="A12" s="92"/>
      <c r="B12" s="95" t="s">
        <v>279</v>
      </c>
      <c r="C12" s="92" t="s">
        <v>4</v>
      </c>
      <c r="D12" s="94">
        <v>55.5</v>
      </c>
      <c r="E12" s="89">
        <v>60</v>
      </c>
      <c r="F12" s="618">
        <v>76.48</v>
      </c>
      <c r="G12" s="394">
        <v>63</v>
      </c>
      <c r="H12" s="90">
        <f t="shared" si="0"/>
        <v>137.80180180180182</v>
      </c>
      <c r="I12" s="90">
        <f t="shared" si="1"/>
        <v>82.374476987447693</v>
      </c>
      <c r="J12" s="82"/>
    </row>
    <row r="13" spans="1:17" ht="30" customHeight="1">
      <c r="A13" s="92"/>
      <c r="B13" s="96" t="s">
        <v>280</v>
      </c>
      <c r="C13" s="92" t="s">
        <v>4</v>
      </c>
      <c r="D13" s="94">
        <v>1247.1949999999999</v>
      </c>
      <c r="E13" s="98">
        <v>1672</v>
      </c>
      <c r="F13" s="94">
        <v>245.93</v>
      </c>
      <c r="G13" s="394">
        <v>2340</v>
      </c>
      <c r="H13" s="90">
        <f t="shared" si="0"/>
        <v>19.718648647565136</v>
      </c>
      <c r="I13" s="90">
        <f t="shared" si="1"/>
        <v>951.49026145651203</v>
      </c>
      <c r="J13" s="82"/>
    </row>
    <row r="14" spans="1:17" ht="30" customHeight="1">
      <c r="A14" s="74"/>
      <c r="B14" s="95" t="s">
        <v>281</v>
      </c>
      <c r="C14" s="92" t="s">
        <v>4</v>
      </c>
      <c r="D14" s="94">
        <v>1555.2529999999999</v>
      </c>
      <c r="E14" s="89">
        <v>1650</v>
      </c>
      <c r="F14" s="97">
        <v>1885</v>
      </c>
      <c r="G14" s="394">
        <v>1800</v>
      </c>
      <c r="H14" s="90">
        <f t="shared" si="0"/>
        <v>121.20214524582175</v>
      </c>
      <c r="I14" s="90">
        <f t="shared" si="1"/>
        <v>95.490716180371351</v>
      </c>
      <c r="J14" s="82"/>
    </row>
    <row r="15" spans="1:17" ht="30" customHeight="1">
      <c r="A15" s="74"/>
      <c r="B15" s="95" t="s">
        <v>282</v>
      </c>
      <c r="C15" s="92" t="s">
        <v>4</v>
      </c>
      <c r="D15" s="94">
        <v>1270.1590000000001</v>
      </c>
      <c r="E15" s="89">
        <v>1160</v>
      </c>
      <c r="F15" s="94">
        <v>1317.2</v>
      </c>
      <c r="G15" s="394">
        <v>1170</v>
      </c>
      <c r="H15" s="90">
        <f t="shared" si="0"/>
        <v>103.70355207497643</v>
      </c>
      <c r="I15" s="90">
        <f t="shared" si="1"/>
        <v>88.824779836015793</v>
      </c>
      <c r="J15" s="82"/>
    </row>
    <row r="16" spans="1:17" ht="30" customHeight="1">
      <c r="A16" s="74"/>
      <c r="B16" s="95" t="s">
        <v>283</v>
      </c>
      <c r="C16" s="92" t="s">
        <v>4</v>
      </c>
      <c r="D16" s="94">
        <v>333.53399999999999</v>
      </c>
      <c r="E16" s="89">
        <v>480</v>
      </c>
      <c r="F16" s="94">
        <v>217.1</v>
      </c>
      <c r="G16" s="394">
        <v>255</v>
      </c>
      <c r="H16" s="90">
        <f t="shared" si="0"/>
        <v>65.090815329171832</v>
      </c>
      <c r="I16" s="90">
        <f t="shared" si="1"/>
        <v>117.4573929064947</v>
      </c>
      <c r="J16" s="82"/>
    </row>
    <row r="17" spans="1:11" ht="30" customHeight="1">
      <c r="A17" s="74"/>
      <c r="B17" s="95" t="s">
        <v>284</v>
      </c>
      <c r="C17" s="92" t="s">
        <v>4</v>
      </c>
      <c r="D17" s="94">
        <v>753.25699999999995</v>
      </c>
      <c r="E17" s="89">
        <v>650</v>
      </c>
      <c r="F17" s="94">
        <v>563</v>
      </c>
      <c r="G17" s="394">
        <v>530</v>
      </c>
      <c r="H17" s="90">
        <f t="shared" si="0"/>
        <v>74.742086698165451</v>
      </c>
      <c r="I17" s="90">
        <f t="shared" si="1"/>
        <v>94.138543516873881</v>
      </c>
      <c r="J17" s="82"/>
    </row>
    <row r="18" spans="1:11" ht="30" customHeight="1">
      <c r="A18" s="74"/>
      <c r="B18" s="95" t="s">
        <v>285</v>
      </c>
      <c r="C18" s="92" t="s">
        <v>4</v>
      </c>
      <c r="D18" s="97">
        <f t="shared" ref="D18:E18" si="2">D10-D11-D12-D13-D14-D15-D16-D17</f>
        <v>1831.6150000000002</v>
      </c>
      <c r="E18" s="97">
        <f t="shared" si="2"/>
        <v>975</v>
      </c>
      <c r="F18" s="97">
        <f>F10-F11-F12-F13-F14-F15-F16-F17</f>
        <v>3677.2740000000013</v>
      </c>
      <c r="G18" s="97">
        <f>G10-G11-G12-G13-G14-G15-G16-G17</f>
        <v>1147</v>
      </c>
      <c r="H18" s="90">
        <f t="shared" si="0"/>
        <v>200.76675502220721</v>
      </c>
      <c r="I18" s="90">
        <f t="shared" si="1"/>
        <v>31.191583765582862</v>
      </c>
      <c r="J18" s="82"/>
    </row>
    <row r="19" spans="1:11" ht="30" customHeight="1">
      <c r="A19" s="87" t="s">
        <v>47</v>
      </c>
      <c r="B19" s="95" t="s">
        <v>126</v>
      </c>
      <c r="C19" s="92" t="s">
        <v>4</v>
      </c>
      <c r="D19" s="98">
        <v>27.876000000000001</v>
      </c>
      <c r="E19" s="89">
        <v>25</v>
      </c>
      <c r="F19" s="98">
        <v>34.46</v>
      </c>
      <c r="G19" s="394">
        <v>28</v>
      </c>
      <c r="H19" s="90">
        <f t="shared" si="0"/>
        <v>123.61888362749318</v>
      </c>
      <c r="I19" s="90">
        <f t="shared" si="1"/>
        <v>81.253627394080084</v>
      </c>
      <c r="J19" s="82"/>
    </row>
    <row r="20" spans="1:11" s="99" customFormat="1" ht="30" customHeight="1">
      <c r="A20" s="87" t="s">
        <v>47</v>
      </c>
      <c r="B20" s="95" t="s">
        <v>127</v>
      </c>
      <c r="C20" s="92" t="s">
        <v>4</v>
      </c>
      <c r="D20" s="98">
        <v>10905.4</v>
      </c>
      <c r="E20" s="89">
        <v>6000</v>
      </c>
      <c r="F20" s="98">
        <v>7138.7</v>
      </c>
      <c r="G20" s="394">
        <v>6600</v>
      </c>
      <c r="H20" s="90">
        <f t="shared" si="0"/>
        <v>65.460230711390693</v>
      </c>
      <c r="I20" s="90">
        <f t="shared" si="1"/>
        <v>92.4538081163237</v>
      </c>
      <c r="J20" s="82"/>
    </row>
    <row r="21" spans="1:11" s="99" customFormat="1" ht="30" customHeight="1">
      <c r="A21" s="87" t="s">
        <v>47</v>
      </c>
      <c r="B21" s="95" t="s">
        <v>128</v>
      </c>
      <c r="C21" s="92" t="str">
        <f>C20</f>
        <v>Tỷ đồng</v>
      </c>
      <c r="D21" s="98">
        <v>9.0630000000000006</v>
      </c>
      <c r="E21" s="98">
        <v>6</v>
      </c>
      <c r="F21" s="131">
        <v>9.23</v>
      </c>
      <c r="G21" s="395">
        <v>10</v>
      </c>
      <c r="H21" s="90">
        <f t="shared" si="0"/>
        <v>101.84265695685755</v>
      </c>
      <c r="I21" s="90">
        <f t="shared" si="1"/>
        <v>108.34236186348862</v>
      </c>
      <c r="J21" s="82"/>
    </row>
    <row r="22" spans="1:11" s="99" customFormat="1" ht="30" customHeight="1">
      <c r="A22" s="100" t="s">
        <v>52</v>
      </c>
      <c r="B22" s="101" t="s">
        <v>129</v>
      </c>
      <c r="C22" s="83" t="str">
        <f>C23</f>
        <v>Tỷ đồng</v>
      </c>
      <c r="D22" s="79">
        <v>1856.066</v>
      </c>
      <c r="E22" s="80">
        <f t="shared" ref="E22" si="3">E23+E24</f>
        <v>1900</v>
      </c>
      <c r="F22" s="79">
        <v>1681.2</v>
      </c>
      <c r="G22" s="52">
        <v>1700</v>
      </c>
      <c r="H22" s="81">
        <f t="shared" si="0"/>
        <v>90.578675542787806</v>
      </c>
      <c r="I22" s="81">
        <f t="shared" si="1"/>
        <v>101.11824886985485</v>
      </c>
      <c r="J22" s="82"/>
    </row>
    <row r="23" spans="1:11" ht="30" customHeight="1">
      <c r="A23" s="102"/>
      <c r="B23" s="103" t="s">
        <v>286</v>
      </c>
      <c r="C23" s="92" t="s">
        <v>4</v>
      </c>
      <c r="D23" s="89">
        <f>D22-D24</f>
        <v>1715.6190000000001</v>
      </c>
      <c r="E23" s="98">
        <v>1773.5</v>
      </c>
      <c r="F23" s="98">
        <f>F22-F24</f>
        <v>1544.751</v>
      </c>
      <c r="G23" s="114">
        <f>G22-G24</f>
        <v>1610</v>
      </c>
      <c r="H23" s="90">
        <f t="shared" si="0"/>
        <v>90.040446043089986</v>
      </c>
      <c r="I23" s="90">
        <f t="shared" si="1"/>
        <v>104.22391699374202</v>
      </c>
      <c r="J23" s="82"/>
    </row>
    <row r="24" spans="1:11" ht="30" customHeight="1">
      <c r="A24" s="100"/>
      <c r="B24" s="104" t="s">
        <v>287</v>
      </c>
      <c r="C24" s="92" t="s">
        <v>4</v>
      </c>
      <c r="D24" s="98">
        <v>140.447</v>
      </c>
      <c r="E24" s="98">
        <v>126.5</v>
      </c>
      <c r="F24" s="98">
        <v>136.44900000000001</v>
      </c>
      <c r="G24" s="114">
        <v>90</v>
      </c>
      <c r="H24" s="90">
        <f t="shared" si="0"/>
        <v>97.153374582582757</v>
      </c>
      <c r="I24" s="90">
        <f t="shared" si="1"/>
        <v>65.958709847635376</v>
      </c>
      <c r="J24" s="82"/>
    </row>
    <row r="25" spans="1:11" s="107" customFormat="1" ht="30" customHeight="1">
      <c r="A25" s="100" t="s">
        <v>75</v>
      </c>
      <c r="B25" s="101" t="s">
        <v>226</v>
      </c>
      <c r="C25" s="83" t="str">
        <f>C26</f>
        <v>Tỷ đồng</v>
      </c>
      <c r="D25" s="105"/>
      <c r="E25" s="465">
        <v>15.015000000000001</v>
      </c>
      <c r="F25" s="465">
        <v>15.015000000000001</v>
      </c>
      <c r="G25" s="118" t="s">
        <v>6</v>
      </c>
      <c r="H25" s="139" t="s">
        <v>6</v>
      </c>
      <c r="I25" s="139" t="s">
        <v>6</v>
      </c>
      <c r="J25" s="82"/>
    </row>
    <row r="26" spans="1:11" ht="30" customHeight="1">
      <c r="A26" s="74">
        <v>2</v>
      </c>
      <c r="B26" s="108" t="s">
        <v>288</v>
      </c>
      <c r="C26" s="74" t="s">
        <v>4</v>
      </c>
      <c r="D26" s="79">
        <v>40027.275999999998</v>
      </c>
      <c r="E26" s="79">
        <v>22172.753000000001</v>
      </c>
      <c r="F26" s="79">
        <v>37868.578000000001</v>
      </c>
      <c r="G26" s="79">
        <v>22266.539000000001</v>
      </c>
      <c r="H26" s="81">
        <f>F26/D26*100</f>
        <v>94.606932532705954</v>
      </c>
      <c r="I26" s="81">
        <f t="shared" ref="I26" si="4">G26/F26*100</f>
        <v>58.799511827457586</v>
      </c>
      <c r="J26" s="82"/>
      <c r="K26" s="91"/>
    </row>
    <row r="27" spans="1:11" ht="30" customHeight="1">
      <c r="A27" s="83"/>
      <c r="B27" s="109" t="s">
        <v>114</v>
      </c>
      <c r="C27" s="87"/>
      <c r="D27" s="81"/>
      <c r="E27" s="90"/>
      <c r="F27" s="90"/>
      <c r="G27" s="89"/>
      <c r="H27" s="90"/>
      <c r="I27" s="90"/>
      <c r="J27" s="82"/>
      <c r="K27" s="91"/>
    </row>
    <row r="28" spans="1:11" s="107" customFormat="1" ht="30" customHeight="1">
      <c r="A28" s="83" t="s">
        <v>51</v>
      </c>
      <c r="B28" s="110" t="s">
        <v>130</v>
      </c>
      <c r="C28" s="83" t="s">
        <v>4</v>
      </c>
      <c r="D28" s="85">
        <v>14916.433999999999</v>
      </c>
      <c r="E28" s="85">
        <f>E29+E31+E35+E36+E37</f>
        <v>9540.6060000000016</v>
      </c>
      <c r="F28" s="85">
        <v>14977.344999999999</v>
      </c>
      <c r="G28" s="85">
        <v>8311.7000000000007</v>
      </c>
      <c r="H28" s="81">
        <f>F28/D28*100</f>
        <v>100.40834826876181</v>
      </c>
      <c r="I28" s="81">
        <f>G28/F28*100</f>
        <v>55.495149507472796</v>
      </c>
      <c r="J28" s="82"/>
      <c r="K28" s="111"/>
    </row>
    <row r="29" spans="1:11" s="107" customFormat="1" ht="30" customHeight="1">
      <c r="A29" s="83"/>
      <c r="B29" s="96" t="s">
        <v>289</v>
      </c>
      <c r="C29" s="92" t="str">
        <f>C30</f>
        <v>Tỷ đồng</v>
      </c>
      <c r="D29" s="113" t="s">
        <v>6</v>
      </c>
      <c r="E29" s="89">
        <v>6647.44</v>
      </c>
      <c r="F29" s="113">
        <v>6647.44</v>
      </c>
      <c r="G29" s="114">
        <v>7264.8</v>
      </c>
      <c r="H29" s="120" t="s">
        <v>6</v>
      </c>
      <c r="I29" s="90">
        <f t="shared" ref="I29:I37" si="5">G29/F29*100</f>
        <v>109.28718423934629</v>
      </c>
      <c r="J29" s="82"/>
      <c r="K29" s="111"/>
    </row>
    <row r="30" spans="1:11" ht="30" customHeight="1">
      <c r="A30" s="74"/>
      <c r="B30" s="96" t="s">
        <v>290</v>
      </c>
      <c r="C30" s="92" t="s">
        <v>4</v>
      </c>
      <c r="D30" s="113" t="s">
        <v>6</v>
      </c>
      <c r="E30" s="89">
        <v>6000</v>
      </c>
      <c r="F30" s="113">
        <f>F20</f>
        <v>7138.7</v>
      </c>
      <c r="G30" s="113">
        <f>G20</f>
        <v>6600</v>
      </c>
      <c r="H30" s="120" t="s">
        <v>6</v>
      </c>
      <c r="I30" s="90">
        <f t="shared" si="5"/>
        <v>92.4538081163237</v>
      </c>
      <c r="J30" s="82"/>
      <c r="K30" s="112"/>
    </row>
    <row r="31" spans="1:11" ht="30" customHeight="1">
      <c r="A31" s="74"/>
      <c r="B31" s="96" t="s">
        <v>291</v>
      </c>
      <c r="C31" s="92" t="s">
        <v>4</v>
      </c>
      <c r="D31" s="113" t="s">
        <v>6</v>
      </c>
      <c r="E31" s="114">
        <v>2768.866</v>
      </c>
      <c r="F31" s="114">
        <v>2768.866</v>
      </c>
      <c r="G31" s="113">
        <f>G32+G34+G35</f>
        <v>992.27700000000004</v>
      </c>
      <c r="H31" s="120" t="s">
        <v>6</v>
      </c>
      <c r="I31" s="90">
        <f t="shared" si="5"/>
        <v>35.836945522101828</v>
      </c>
      <c r="J31" s="82"/>
    </row>
    <row r="32" spans="1:11" ht="30" customHeight="1">
      <c r="A32" s="74"/>
      <c r="B32" s="96" t="s">
        <v>292</v>
      </c>
      <c r="C32" s="92" t="s">
        <v>4</v>
      </c>
      <c r="D32" s="113" t="s">
        <v>6</v>
      </c>
      <c r="E32" s="114">
        <f>E31-E34-E33</f>
        <v>2023.5000000000002</v>
      </c>
      <c r="F32" s="142">
        <f>F31-F34-F33</f>
        <v>2022.5000000000002</v>
      </c>
      <c r="G32" s="113">
        <v>387.12</v>
      </c>
      <c r="H32" s="120" t="s">
        <v>6</v>
      </c>
      <c r="I32" s="90">
        <f t="shared" si="5"/>
        <v>19.140667490729292</v>
      </c>
      <c r="J32" s="82"/>
    </row>
    <row r="33" spans="1:11" ht="30" customHeight="1">
      <c r="A33" s="74"/>
      <c r="B33" s="96" t="s">
        <v>293</v>
      </c>
      <c r="C33" s="92" t="s">
        <v>4</v>
      </c>
      <c r="D33" s="113" t="s">
        <v>6</v>
      </c>
      <c r="E33" s="114">
        <f>205.126</f>
        <v>205.126</v>
      </c>
      <c r="F33" s="114">
        <f>205.126</f>
        <v>205.126</v>
      </c>
      <c r="G33" s="113" t="s">
        <v>6</v>
      </c>
      <c r="H33" s="120" t="s">
        <v>6</v>
      </c>
      <c r="I33" s="120" t="s">
        <v>6</v>
      </c>
      <c r="J33" s="82"/>
    </row>
    <row r="34" spans="1:11" ht="30" customHeight="1">
      <c r="A34" s="74"/>
      <c r="B34" s="96" t="s">
        <v>294</v>
      </c>
      <c r="C34" s="92" t="s">
        <v>4</v>
      </c>
      <c r="D34" s="113" t="s">
        <v>6</v>
      </c>
      <c r="E34" s="114">
        <v>540.24</v>
      </c>
      <c r="F34" s="114">
        <v>541.24</v>
      </c>
      <c r="G34" s="113">
        <v>577.15700000000004</v>
      </c>
      <c r="H34" s="120" t="s">
        <v>6</v>
      </c>
      <c r="I34" s="90">
        <f t="shared" si="5"/>
        <v>106.6360579410243</v>
      </c>
      <c r="J34" s="82"/>
    </row>
    <row r="35" spans="1:11" ht="30" customHeight="1">
      <c r="A35" s="74"/>
      <c r="B35" s="96" t="s">
        <v>295</v>
      </c>
      <c r="C35" s="92" t="s">
        <v>4</v>
      </c>
      <c r="D35" s="113" t="s">
        <v>6</v>
      </c>
      <c r="E35" s="113">
        <v>25</v>
      </c>
      <c r="F35" s="113">
        <f>F19</f>
        <v>34.46</v>
      </c>
      <c r="G35" s="113">
        <f>G19</f>
        <v>28</v>
      </c>
      <c r="H35" s="120" t="s">
        <v>6</v>
      </c>
      <c r="I35" s="90">
        <f t="shared" si="5"/>
        <v>81.253627394080084</v>
      </c>
      <c r="J35" s="82"/>
    </row>
    <row r="36" spans="1:11" ht="30" customHeight="1">
      <c r="A36" s="74"/>
      <c r="B36" s="96" t="s">
        <v>296</v>
      </c>
      <c r="C36" s="92" t="s">
        <v>4</v>
      </c>
      <c r="D36" s="113" t="s">
        <v>6</v>
      </c>
      <c r="E36" s="114">
        <v>31.7</v>
      </c>
      <c r="F36" s="114">
        <f>E36</f>
        <v>31.7</v>
      </c>
      <c r="G36" s="113" t="s">
        <v>6</v>
      </c>
      <c r="H36" s="120" t="s">
        <v>6</v>
      </c>
      <c r="I36" s="120" t="s">
        <v>6</v>
      </c>
      <c r="J36" s="82"/>
    </row>
    <row r="37" spans="1:11" s="117" customFormat="1" ht="37.5">
      <c r="A37" s="75"/>
      <c r="B37" s="115" t="s">
        <v>297</v>
      </c>
      <c r="C37" s="92" t="s">
        <v>4</v>
      </c>
      <c r="D37" s="113" t="s">
        <v>6</v>
      </c>
      <c r="E37" s="116">
        <v>67.599999999999994</v>
      </c>
      <c r="F37" s="113">
        <f>E37</f>
        <v>67.599999999999994</v>
      </c>
      <c r="G37" s="132">
        <v>26.67</v>
      </c>
      <c r="H37" s="120" t="s">
        <v>6</v>
      </c>
      <c r="I37" s="90">
        <f t="shared" si="5"/>
        <v>39.452662721893496</v>
      </c>
      <c r="J37" s="82"/>
    </row>
    <row r="38" spans="1:11" ht="30" customHeight="1">
      <c r="A38" s="83" t="s">
        <v>52</v>
      </c>
      <c r="B38" s="110" t="s">
        <v>131</v>
      </c>
      <c r="C38" s="83" t="s">
        <v>4</v>
      </c>
      <c r="D38" s="85">
        <v>10555.933000000001</v>
      </c>
      <c r="E38" s="118">
        <v>11197.6</v>
      </c>
      <c r="F38" s="85">
        <v>12109.27</v>
      </c>
      <c r="G38" s="221">
        <v>12645.575999999999</v>
      </c>
      <c r="H38" s="81">
        <f>F38/D38*100</f>
        <v>114.71529802244859</v>
      </c>
      <c r="I38" s="81">
        <f t="shared" ref="I38" si="6">G38/F38*100</f>
        <v>104.42888795113163</v>
      </c>
      <c r="J38" s="82"/>
    </row>
    <row r="39" spans="1:11" s="107" customFormat="1" ht="30" customHeight="1">
      <c r="A39" s="87"/>
      <c r="B39" s="109" t="s">
        <v>114</v>
      </c>
      <c r="C39" s="92"/>
      <c r="D39" s="89"/>
      <c r="E39" s="105"/>
      <c r="F39" s="118"/>
      <c r="G39" s="105"/>
      <c r="H39" s="81"/>
      <c r="I39" s="81"/>
      <c r="J39" s="82"/>
    </row>
    <row r="40" spans="1:11" ht="30" customHeight="1">
      <c r="A40" s="87"/>
      <c r="B40" s="96" t="s">
        <v>298</v>
      </c>
      <c r="C40" s="92" t="s">
        <v>4</v>
      </c>
      <c r="D40" s="98">
        <v>4618.7259999999997</v>
      </c>
      <c r="E40" s="114">
        <v>4989</v>
      </c>
      <c r="F40" s="114">
        <v>5399.8389999999999</v>
      </c>
      <c r="G40" s="114">
        <v>5773.192</v>
      </c>
      <c r="H40" s="90">
        <f>F40/D40*100</f>
        <v>116.91187136885799</v>
      </c>
      <c r="I40" s="120" t="s">
        <v>6</v>
      </c>
      <c r="J40" s="82"/>
    </row>
    <row r="41" spans="1:11" ht="30" customHeight="1">
      <c r="A41" s="87"/>
      <c r="B41" s="96" t="s">
        <v>299</v>
      </c>
      <c r="C41" s="92" t="s">
        <v>4</v>
      </c>
      <c r="D41" s="98">
        <v>1074.51</v>
      </c>
      <c r="E41" s="114">
        <v>1070.8</v>
      </c>
      <c r="F41" s="114">
        <v>1351.7840000000001</v>
      </c>
      <c r="G41" s="114">
        <v>1286.9000000000001</v>
      </c>
      <c r="H41" s="90">
        <f>F41/D41*100</f>
        <v>125.80469237140652</v>
      </c>
      <c r="I41" s="120" t="s">
        <v>6</v>
      </c>
      <c r="J41" s="82"/>
    </row>
    <row r="42" spans="1:11" ht="30" customHeight="1">
      <c r="A42" s="87"/>
      <c r="B42" s="96" t="s">
        <v>300</v>
      </c>
      <c r="C42" s="92" t="s">
        <v>4</v>
      </c>
      <c r="D42" s="98">
        <v>1979.53</v>
      </c>
      <c r="E42" s="114">
        <v>1792.7</v>
      </c>
      <c r="F42" s="114">
        <v>2075.0529999999999</v>
      </c>
      <c r="G42" s="114">
        <v>2248.7199999999998</v>
      </c>
      <c r="H42" s="90">
        <f>F42/D42*100</f>
        <v>104.82553939571515</v>
      </c>
      <c r="I42" s="120" t="s">
        <v>6</v>
      </c>
      <c r="J42" s="82"/>
    </row>
    <row r="43" spans="1:11" ht="30" customHeight="1">
      <c r="A43" s="87"/>
      <c r="B43" s="96" t="s">
        <v>301</v>
      </c>
      <c r="C43" s="92" t="s">
        <v>4</v>
      </c>
      <c r="D43" s="131">
        <v>31.968</v>
      </c>
      <c r="E43" s="114">
        <v>35.289000000000001</v>
      </c>
      <c r="F43" s="114">
        <v>44.7</v>
      </c>
      <c r="G43" s="114">
        <v>35.323999999999998</v>
      </c>
      <c r="H43" s="90">
        <f>F43/D43*100</f>
        <v>139.82732732732734</v>
      </c>
      <c r="I43" s="120" t="s">
        <v>6</v>
      </c>
      <c r="J43" s="119"/>
      <c r="K43" s="218"/>
    </row>
    <row r="44" spans="1:11" s="107" customFormat="1" ht="30" customHeight="1">
      <c r="A44" s="83" t="s">
        <v>75</v>
      </c>
      <c r="B44" s="110" t="s">
        <v>302</v>
      </c>
      <c r="C44" s="83" t="s">
        <v>4</v>
      </c>
      <c r="D44" s="85">
        <v>14.614000000000001</v>
      </c>
      <c r="E44" s="105">
        <f>E26-E28-E38</f>
        <v>1434.5469999999987</v>
      </c>
      <c r="F44" s="105">
        <f>F26-F28-F38</f>
        <v>10781.963</v>
      </c>
      <c r="G44" s="105">
        <f>G26-G28-G38</f>
        <v>1309.2630000000008</v>
      </c>
      <c r="H44" s="80">
        <f>F44/D44*100</f>
        <v>73778.315314082385</v>
      </c>
      <c r="I44" s="81">
        <f t="shared" ref="I44" si="7">G44/F44*100</f>
        <v>12.143085632922325</v>
      </c>
      <c r="J44" s="82"/>
      <c r="K44" s="605"/>
    </row>
    <row r="45" spans="1:11" s="78" customFormat="1" ht="30" customHeight="1">
      <c r="A45" s="74">
        <v>3</v>
      </c>
      <c r="B45" s="108" t="s">
        <v>303</v>
      </c>
      <c r="C45" s="74" t="s">
        <v>3</v>
      </c>
      <c r="D45" s="79">
        <f>D8/'Bieu 3'!D8*100</f>
        <v>12.762567504487707</v>
      </c>
      <c r="E45" s="79">
        <f>E8/'Bieu 3'!E8*100</f>
        <v>8.2916489086650547</v>
      </c>
      <c r="F45" s="79">
        <f>F8/'Bieu 3'!F8*100</f>
        <v>9.4954831745669086</v>
      </c>
      <c r="G45" s="79">
        <f>G8/'Bieu 3'!G8*100</f>
        <v>7.5732380715163776</v>
      </c>
      <c r="H45" s="106" t="s">
        <v>6</v>
      </c>
      <c r="I45" s="106" t="s">
        <v>6</v>
      </c>
    </row>
    <row r="46" spans="1:11" s="78" customFormat="1" ht="30" customHeight="1">
      <c r="A46" s="200" t="s">
        <v>93</v>
      </c>
      <c r="B46" s="201" t="s">
        <v>304</v>
      </c>
      <c r="C46" s="200"/>
      <c r="D46" s="207"/>
      <c r="E46" s="203"/>
      <c r="F46" s="207"/>
      <c r="G46" s="203"/>
      <c r="H46" s="208"/>
      <c r="I46" s="208"/>
    </row>
    <row r="47" spans="1:11" ht="30" customHeight="1">
      <c r="A47" s="92">
        <v>1</v>
      </c>
      <c r="B47" s="96" t="s">
        <v>305</v>
      </c>
      <c r="C47" s="92" t="s">
        <v>306</v>
      </c>
      <c r="D47" s="114">
        <v>22417</v>
      </c>
      <c r="E47" s="89">
        <v>27009.390000000003</v>
      </c>
      <c r="F47" s="113">
        <v>27410</v>
      </c>
      <c r="G47" s="89">
        <v>33000</v>
      </c>
      <c r="H47" s="67">
        <f>F47/D47*100</f>
        <v>122.27327474684391</v>
      </c>
      <c r="I47" s="67">
        <f>G47/F47*100</f>
        <v>120.39401678219627</v>
      </c>
    </row>
    <row r="48" spans="1:11" ht="30" customHeight="1">
      <c r="A48" s="92">
        <v>2</v>
      </c>
      <c r="B48" s="96" t="s">
        <v>307</v>
      </c>
      <c r="C48" s="92" t="s">
        <v>306</v>
      </c>
      <c r="D48" s="114">
        <v>20926</v>
      </c>
      <c r="E48" s="89">
        <v>25023.645</v>
      </c>
      <c r="F48" s="113">
        <v>24980</v>
      </c>
      <c r="G48" s="89">
        <v>27000</v>
      </c>
      <c r="H48" s="67">
        <f>F48/D48*100</f>
        <v>119.37302876803977</v>
      </c>
      <c r="I48" s="67">
        <f>G48/F48*100</f>
        <v>108.08646917534028</v>
      </c>
      <c r="J48" s="112"/>
    </row>
    <row r="49" spans="1:10" ht="30" customHeight="1">
      <c r="A49" s="92">
        <v>3</v>
      </c>
      <c r="B49" s="96" t="s">
        <v>308</v>
      </c>
      <c r="C49" s="92" t="s">
        <v>3</v>
      </c>
      <c r="D49" s="98">
        <v>107.03224889899134</v>
      </c>
      <c r="E49" s="98">
        <v>107.93547462809676</v>
      </c>
      <c r="F49" s="98">
        <f>F47/F48*100</f>
        <v>109.72778222578063</v>
      </c>
      <c r="G49" s="98">
        <f>G47/G48*100</f>
        <v>122.22222222222223</v>
      </c>
      <c r="H49" s="120" t="s">
        <v>6</v>
      </c>
      <c r="I49" s="120" t="s">
        <v>6</v>
      </c>
      <c r="J49" s="112"/>
    </row>
    <row r="50" spans="1:10" s="78" customFormat="1" ht="30" customHeight="1">
      <c r="A50" s="200" t="s">
        <v>105</v>
      </c>
      <c r="B50" s="201" t="s">
        <v>309</v>
      </c>
      <c r="C50" s="200"/>
      <c r="D50" s="207"/>
      <c r="E50" s="203"/>
      <c r="F50" s="207"/>
      <c r="G50" s="203"/>
      <c r="H50" s="208"/>
      <c r="I50" s="208"/>
    </row>
    <row r="51" spans="1:10" ht="30" customHeight="1">
      <c r="A51" s="87"/>
      <c r="B51" s="95" t="s">
        <v>310</v>
      </c>
      <c r="C51" s="121" t="s">
        <v>311</v>
      </c>
      <c r="D51" s="113">
        <v>2170</v>
      </c>
      <c r="E51" s="89">
        <v>2430.4</v>
      </c>
      <c r="F51" s="113">
        <f>'Bieu 4'!F245</f>
        <v>1800</v>
      </c>
      <c r="G51" s="113">
        <f>'Bieu 4'!G245</f>
        <v>2100</v>
      </c>
      <c r="H51" s="67">
        <f>F51/D51*100</f>
        <v>82.94930875576037</v>
      </c>
      <c r="I51" s="67">
        <f>G51/F51*100</f>
        <v>116.66666666666667</v>
      </c>
    </row>
    <row r="52" spans="1:10" ht="30" customHeight="1">
      <c r="A52" s="87"/>
      <c r="B52" s="95" t="s">
        <v>312</v>
      </c>
      <c r="C52" s="121" t="s">
        <v>311</v>
      </c>
      <c r="D52" s="113">
        <v>6520</v>
      </c>
      <c r="E52" s="89">
        <v>7595.8</v>
      </c>
      <c r="F52" s="113">
        <f>'Bieu 4'!F246</f>
        <v>5900</v>
      </c>
      <c r="G52" s="113">
        <f>'Bieu 4'!G246</f>
        <v>6800</v>
      </c>
      <c r="H52" s="67">
        <f>F52/D52*100</f>
        <v>90.490797546012274</v>
      </c>
      <c r="I52" s="67">
        <f>G52/F52*100</f>
        <v>115.2542372881356</v>
      </c>
    </row>
    <row r="53" spans="1:10">
      <c r="A53" s="122"/>
      <c r="B53" s="123"/>
    </row>
  </sheetData>
  <sheetProtection formatCells="0" formatColumns="0" formatRows="0" insertColumns="0" insertRows="0" insertHyperlinks="0" deleteColumns="0" deleteRows="0" sort="0" autoFilter="0" pivotTables="0"/>
  <mergeCells count="10">
    <mergeCell ref="A1:I1"/>
    <mergeCell ref="A2:I2"/>
    <mergeCell ref="A5:A6"/>
    <mergeCell ref="B5:B6"/>
    <mergeCell ref="C5:C6"/>
    <mergeCell ref="D5:D6"/>
    <mergeCell ref="E5:F5"/>
    <mergeCell ref="G5:G6"/>
    <mergeCell ref="H5:I5"/>
    <mergeCell ref="A3:I3"/>
  </mergeCells>
  <printOptions horizontalCentered="1"/>
  <pageMargins left="0.43307086614173201" right="0.43307086614173201" top="0.59055118110236204" bottom="0.511811023622047" header="0.35433070866141703" footer="0.27559055118110198"/>
  <pageSetup paperSize="9" scale="85" orientation="landscape" r:id="rId1"/>
  <headerFooter differentFirst="1"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0560-8FD7-4686-BABF-3C30F2D58608}">
  <dimension ref="A1:Q53"/>
  <sheetViews>
    <sheetView zoomScaleNormal="100" zoomScaleSheetLayoutView="70" workbookViewId="0">
      <selection activeCell="C13" sqref="C13"/>
    </sheetView>
  </sheetViews>
  <sheetFormatPr defaultColWidth="9.140625" defaultRowHeight="18.75"/>
  <cols>
    <col min="1" max="1" width="5.5703125" style="53" customWidth="1"/>
    <col min="2" max="2" width="60.7109375" style="55" customWidth="1"/>
    <col min="3" max="3" width="16.140625" style="56" customWidth="1"/>
    <col min="4" max="5" width="12.7109375" style="56" customWidth="1"/>
    <col min="6" max="6" width="14" style="56" customWidth="1"/>
    <col min="7" max="7" width="12.7109375" style="56" customWidth="1"/>
    <col min="8" max="9" width="12.7109375" style="54" customWidth="1"/>
    <col min="10" max="10" width="11.140625" style="54" customWidth="1"/>
    <col min="11" max="11" width="10.7109375" style="54" customWidth="1"/>
    <col min="12" max="12" width="10.28515625" style="54" customWidth="1"/>
    <col min="13" max="14" width="10" style="54" customWidth="1"/>
    <col min="15" max="15" width="10.140625" style="54" customWidth="1"/>
    <col min="16" max="16" width="9.7109375" style="54" customWidth="1"/>
    <col min="17" max="16384" width="9.140625" style="54"/>
  </cols>
  <sheetData>
    <row r="1" spans="1:17" ht="24.95" customHeight="1">
      <c r="A1" s="622" t="s">
        <v>36</v>
      </c>
      <c r="B1" s="622"/>
      <c r="C1" s="622"/>
      <c r="D1" s="622"/>
      <c r="E1" s="622"/>
      <c r="F1" s="622"/>
      <c r="G1" s="622"/>
      <c r="H1" s="622"/>
      <c r="I1" s="622"/>
    </row>
    <row r="2" spans="1:17" ht="24.95" customHeight="1">
      <c r="A2" s="622" t="s">
        <v>629</v>
      </c>
      <c r="B2" s="622"/>
      <c r="C2" s="622"/>
      <c r="D2" s="622"/>
      <c r="E2" s="622"/>
      <c r="F2" s="622"/>
      <c r="G2" s="622"/>
      <c r="H2" s="622"/>
      <c r="I2" s="622"/>
    </row>
    <row r="3" spans="1:17" s="237" customFormat="1" ht="24.75" customHeight="1">
      <c r="A3" s="626" t="s">
        <v>636</v>
      </c>
      <c r="B3" s="626"/>
      <c r="C3" s="626"/>
      <c r="D3" s="626"/>
      <c r="E3" s="626"/>
      <c r="F3" s="626"/>
      <c r="G3" s="626"/>
      <c r="H3" s="626"/>
      <c r="I3" s="626"/>
    </row>
    <row r="4" spans="1:17" ht="24.95" customHeight="1"/>
    <row r="5" spans="1:17" ht="25.5" customHeight="1">
      <c r="A5" s="623" t="s">
        <v>1</v>
      </c>
      <c r="B5" s="624" t="s">
        <v>227</v>
      </c>
      <c r="C5" s="624" t="s">
        <v>193</v>
      </c>
      <c r="D5" s="624" t="s">
        <v>228</v>
      </c>
      <c r="E5" s="624" t="s">
        <v>229</v>
      </c>
      <c r="F5" s="624"/>
      <c r="G5" s="624" t="s">
        <v>230</v>
      </c>
      <c r="H5" s="625" t="s">
        <v>231</v>
      </c>
      <c r="I5" s="625"/>
      <c r="J5" s="545"/>
      <c r="K5" s="545"/>
      <c r="L5" s="545"/>
    </row>
    <row r="6" spans="1:17" ht="41.25" customHeight="1">
      <c r="A6" s="623"/>
      <c r="B6" s="624"/>
      <c r="C6" s="623"/>
      <c r="D6" s="624"/>
      <c r="E6" s="546" t="s">
        <v>232</v>
      </c>
      <c r="F6" s="546" t="s">
        <v>233</v>
      </c>
      <c r="G6" s="624"/>
      <c r="H6" s="547" t="s">
        <v>234</v>
      </c>
      <c r="I6" s="547" t="s">
        <v>235</v>
      </c>
      <c r="J6" s="545"/>
      <c r="K6" s="545"/>
      <c r="L6" s="545"/>
    </row>
    <row r="7" spans="1:17" ht="24.95" customHeight="1">
      <c r="A7" s="548" t="s">
        <v>58</v>
      </c>
      <c r="B7" s="549" t="s">
        <v>262</v>
      </c>
      <c r="C7" s="548"/>
      <c r="D7" s="550"/>
      <c r="E7" s="551"/>
      <c r="F7" s="551"/>
      <c r="G7" s="550"/>
      <c r="H7" s="552"/>
      <c r="I7" s="552"/>
      <c r="J7" s="553"/>
      <c r="K7" s="545"/>
      <c r="L7" s="545"/>
    </row>
    <row r="8" spans="1:17" s="61" customFormat="1" ht="24.95" customHeight="1">
      <c r="A8" s="554">
        <v>1</v>
      </c>
      <c r="B8" s="555" t="s">
        <v>263</v>
      </c>
      <c r="C8" s="543" t="s">
        <v>4</v>
      </c>
      <c r="D8" s="556">
        <f>D9+D10+D13+D14</f>
        <v>158903.80201999997</v>
      </c>
      <c r="E8" s="556">
        <v>181423.68503180999</v>
      </c>
      <c r="F8" s="556">
        <f t="shared" ref="F8:G8" si="0">F9+F10+F13+F14</f>
        <v>181969.72899999999</v>
      </c>
      <c r="G8" s="556">
        <f t="shared" si="0"/>
        <v>212168.16173300002</v>
      </c>
      <c r="H8" s="557">
        <f t="shared" ref="H8:H14" si="1">F8/D8*100</f>
        <v>114.51565455752713</v>
      </c>
      <c r="I8" s="557">
        <f t="shared" ref="I8:I14" si="2">G8/F8*100</f>
        <v>116.59530565822847</v>
      </c>
      <c r="J8" s="558">
        <f>F8/E8*100</f>
        <v>100.3009772225133</v>
      </c>
      <c r="K8" s="558"/>
      <c r="L8" s="558"/>
    </row>
    <row r="9" spans="1:17" s="61" customFormat="1" ht="24.95" customHeight="1">
      <c r="A9" s="543"/>
      <c r="B9" s="559" t="s">
        <v>264</v>
      </c>
      <c r="C9" s="546" t="str">
        <f>C8</f>
        <v>Tỷ đồng</v>
      </c>
      <c r="D9" s="560">
        <v>23337.69</v>
      </c>
      <c r="E9" s="561">
        <v>24400.615113</v>
      </c>
      <c r="F9" s="560">
        <v>23640.703000000001</v>
      </c>
      <c r="G9" s="561">
        <v>24231.720574999996</v>
      </c>
      <c r="H9" s="562">
        <f t="shared" si="1"/>
        <v>101.29838471588235</v>
      </c>
      <c r="I9" s="562">
        <f t="shared" si="2"/>
        <v>102.49999999999997</v>
      </c>
      <c r="J9" s="563"/>
      <c r="K9" s="558"/>
      <c r="L9" s="558"/>
    </row>
    <row r="10" spans="1:17" s="61" customFormat="1" ht="24.95" customHeight="1">
      <c r="A10" s="543"/>
      <c r="B10" s="559" t="s">
        <v>265</v>
      </c>
      <c r="C10" s="546" t="str">
        <f>C9</f>
        <v>Tỷ đồng</v>
      </c>
      <c r="D10" s="560">
        <v>100091.03001999999</v>
      </c>
      <c r="E10" s="561">
        <v>116750.04699981002</v>
      </c>
      <c r="F10" s="560">
        <v>119518.758</v>
      </c>
      <c r="G10" s="561">
        <v>144289.60585500003</v>
      </c>
      <c r="H10" s="562">
        <f t="shared" si="1"/>
        <v>119.41005899941084</v>
      </c>
      <c r="I10" s="562">
        <f t="shared" si="2"/>
        <v>120.72548968003835</v>
      </c>
      <c r="J10" s="563"/>
      <c r="K10" s="558"/>
      <c r="L10" s="558"/>
    </row>
    <row r="11" spans="1:17" s="61" customFormat="1" ht="24.95" customHeight="1">
      <c r="A11" s="543"/>
      <c r="B11" s="559" t="s">
        <v>266</v>
      </c>
      <c r="C11" s="546" t="str">
        <f t="shared" ref="C11:C12" si="3">C10</f>
        <v>Tỷ đồng</v>
      </c>
      <c r="D11" s="560">
        <v>88408.540519999995</v>
      </c>
      <c r="E11" s="561">
        <v>102800.67362166001</v>
      </c>
      <c r="F11" s="560">
        <v>107050.395</v>
      </c>
      <c r="G11" s="561">
        <v>130387.38111000002</v>
      </c>
      <c r="H11" s="562">
        <f t="shared" si="1"/>
        <v>121.08603351028377</v>
      </c>
      <c r="I11" s="562">
        <f t="shared" si="2"/>
        <v>121.80000000000003</v>
      </c>
      <c r="J11" s="563"/>
      <c r="K11" s="558"/>
      <c r="L11" s="558"/>
      <c r="Q11" s="61" t="s">
        <v>625</v>
      </c>
    </row>
    <row r="12" spans="1:17" s="61" customFormat="1" ht="24.95" customHeight="1">
      <c r="A12" s="543"/>
      <c r="B12" s="559" t="s">
        <v>267</v>
      </c>
      <c r="C12" s="546" t="str">
        <f t="shared" si="3"/>
        <v>Tỷ đồng</v>
      </c>
      <c r="D12" s="560">
        <v>11682.489499999996</v>
      </c>
      <c r="E12" s="561">
        <v>13949.37337815</v>
      </c>
      <c r="F12" s="560">
        <v>12468.362999999998</v>
      </c>
      <c r="G12" s="561">
        <v>13902.224745</v>
      </c>
      <c r="H12" s="562">
        <f t="shared" si="1"/>
        <v>106.72693521359469</v>
      </c>
      <c r="I12" s="562">
        <f t="shared" si="2"/>
        <v>111.50000000000003</v>
      </c>
      <c r="J12" s="563"/>
      <c r="K12" s="558"/>
      <c r="L12" s="558"/>
    </row>
    <row r="13" spans="1:17" s="61" customFormat="1" ht="24.95" customHeight="1">
      <c r="A13" s="543"/>
      <c r="B13" s="559" t="s">
        <v>268</v>
      </c>
      <c r="C13" s="546" t="str">
        <f>C10</f>
        <v>Tỷ đồng</v>
      </c>
      <c r="D13" s="560">
        <v>32275.809000000001</v>
      </c>
      <c r="E13" s="561">
        <v>36657.844395100001</v>
      </c>
      <c r="F13" s="560">
        <v>35390.389000000003</v>
      </c>
      <c r="G13" s="561">
        <v>39884.968403000006</v>
      </c>
      <c r="H13" s="562">
        <f t="shared" si="1"/>
        <v>109.64988979826967</v>
      </c>
      <c r="I13" s="562">
        <f t="shared" si="2"/>
        <v>112.7</v>
      </c>
      <c r="J13" s="563"/>
      <c r="K13" s="558"/>
      <c r="L13" s="558"/>
    </row>
    <row r="14" spans="1:17" s="63" customFormat="1" ht="24.95" customHeight="1">
      <c r="A14" s="564"/>
      <c r="B14" s="565" t="s">
        <v>269</v>
      </c>
      <c r="C14" s="564" t="str">
        <f>C13</f>
        <v>Tỷ đồng</v>
      </c>
      <c r="D14" s="560">
        <v>3199.2730000000001</v>
      </c>
      <c r="E14" s="561">
        <v>3615.1785238999996</v>
      </c>
      <c r="F14" s="560">
        <v>3419.8789999999999</v>
      </c>
      <c r="G14" s="561">
        <v>3761.8669</v>
      </c>
      <c r="H14" s="562">
        <f t="shared" si="1"/>
        <v>106.89550407233142</v>
      </c>
      <c r="I14" s="562">
        <f t="shared" si="2"/>
        <v>110.00000000000001</v>
      </c>
      <c r="J14" s="566"/>
      <c r="K14" s="567"/>
      <c r="L14" s="567"/>
    </row>
    <row r="15" spans="1:17" s="61" customFormat="1" ht="24.95" customHeight="1">
      <c r="A15" s="543">
        <v>2</v>
      </c>
      <c r="B15" s="555" t="s">
        <v>9</v>
      </c>
      <c r="C15" s="543" t="s">
        <v>10</v>
      </c>
      <c r="D15" s="556">
        <v>3600</v>
      </c>
      <c r="E15" s="556">
        <v>3850</v>
      </c>
      <c r="F15" s="556">
        <v>3950</v>
      </c>
      <c r="G15" s="556">
        <v>4500</v>
      </c>
      <c r="H15" s="568" t="s">
        <v>6</v>
      </c>
      <c r="I15" s="569" t="s">
        <v>6</v>
      </c>
      <c r="J15" s="563"/>
      <c r="K15" s="563"/>
      <c r="L15" s="558"/>
    </row>
    <row r="16" spans="1:17" s="61" customFormat="1" ht="24.95" customHeight="1">
      <c r="A16" s="543">
        <v>3</v>
      </c>
      <c r="B16" s="555" t="s">
        <v>580</v>
      </c>
      <c r="C16" s="544" t="s">
        <v>3</v>
      </c>
      <c r="D16" s="556">
        <f>D17+D18+D21+D22</f>
        <v>100.00000000000001</v>
      </c>
      <c r="E16" s="556">
        <v>100.00000000000001</v>
      </c>
      <c r="F16" s="556">
        <f>F17+F18+F21+F22</f>
        <v>100</v>
      </c>
      <c r="G16" s="556">
        <f>G17+G18+G21+G22</f>
        <v>100.00000000000001</v>
      </c>
      <c r="H16" s="568" t="s">
        <v>6</v>
      </c>
      <c r="I16" s="569" t="s">
        <v>6</v>
      </c>
      <c r="J16" s="563"/>
      <c r="K16" s="570"/>
      <c r="L16" s="570"/>
      <c r="M16" s="223"/>
    </row>
    <row r="17" spans="1:14" s="61" customFormat="1" ht="24.95" customHeight="1">
      <c r="A17" s="543"/>
      <c r="B17" s="559" t="s">
        <v>264</v>
      </c>
      <c r="C17" s="546" t="s">
        <v>3</v>
      </c>
      <c r="D17" s="571">
        <f>D9/D8*100</f>
        <v>14.686678168381814</v>
      </c>
      <c r="E17" s="571">
        <v>13.449520170820975</v>
      </c>
      <c r="F17" s="571">
        <f>F9/F8*100</f>
        <v>12.991558062934743</v>
      </c>
      <c r="G17" s="571">
        <f>G9/G8*100</f>
        <v>11.420997560177788</v>
      </c>
      <c r="H17" s="568" t="s">
        <v>6</v>
      </c>
      <c r="I17" s="569" t="s">
        <v>6</v>
      </c>
      <c r="J17" s="570"/>
      <c r="K17" s="572"/>
      <c r="L17" s="572"/>
      <c r="M17" s="64"/>
      <c r="N17" s="64"/>
    </row>
    <row r="18" spans="1:14" s="61" customFormat="1" ht="24.95" customHeight="1">
      <c r="A18" s="543"/>
      <c r="B18" s="559" t="s">
        <v>581</v>
      </c>
      <c r="C18" s="546" t="s">
        <v>3</v>
      </c>
      <c r="D18" s="571">
        <f>D10/D8*100</f>
        <v>62.988442534183243</v>
      </c>
      <c r="E18" s="571">
        <v>64.352152796003239</v>
      </c>
      <c r="F18" s="571">
        <f>F10/F8*100</f>
        <v>65.680571519672924</v>
      </c>
      <c r="G18" s="571">
        <f>G10/G8*100</f>
        <v>68.00719046459912</v>
      </c>
      <c r="H18" s="568" t="s">
        <v>6</v>
      </c>
      <c r="I18" s="569" t="s">
        <v>6</v>
      </c>
      <c r="J18" s="570">
        <f>F18-D18</f>
        <v>2.6921289854896813</v>
      </c>
      <c r="K18" s="572"/>
      <c r="L18" s="572"/>
    </row>
    <row r="19" spans="1:14" s="61" customFormat="1" ht="24.95" customHeight="1">
      <c r="A19" s="543"/>
      <c r="B19" s="559" t="s">
        <v>266</v>
      </c>
      <c r="C19" s="546" t="str">
        <f t="shared" ref="C19:C20" si="4">C18</f>
        <v>%</v>
      </c>
      <c r="D19" s="571">
        <f>D11/D8*100</f>
        <v>55.636516808372335</v>
      </c>
      <c r="E19" s="571">
        <v>56.663314717499766</v>
      </c>
      <c r="F19" s="571">
        <f>F11/F8*100</f>
        <v>58.828682983860467</v>
      </c>
      <c r="G19" s="571">
        <f>G11/G8*100</f>
        <v>61.454734793849106</v>
      </c>
      <c r="H19" s="568" t="s">
        <v>6</v>
      </c>
      <c r="I19" s="569" t="s">
        <v>6</v>
      </c>
      <c r="J19" s="570">
        <f>F19-D19</f>
        <v>3.1921661754881328</v>
      </c>
      <c r="K19" s="572"/>
      <c r="L19" s="572"/>
    </row>
    <row r="20" spans="1:14" s="61" customFormat="1" ht="24.95" customHeight="1">
      <c r="A20" s="543"/>
      <c r="B20" s="559" t="s">
        <v>267</v>
      </c>
      <c r="C20" s="546" t="str">
        <f t="shared" si="4"/>
        <v>%</v>
      </c>
      <c r="D20" s="571">
        <f>D12/D8*100</f>
        <v>7.3519257258108981</v>
      </c>
      <c r="E20" s="571">
        <v>7.6888380785034656</v>
      </c>
      <c r="F20" s="571">
        <f>F12/F8*100</f>
        <v>6.851888535812459</v>
      </c>
      <c r="G20" s="571">
        <f>G12/G8*100</f>
        <v>6.5524556707500041</v>
      </c>
      <c r="H20" s="568" t="s">
        <v>6</v>
      </c>
      <c r="I20" s="569" t="s">
        <v>6</v>
      </c>
      <c r="J20" s="572"/>
      <c r="K20" s="558"/>
      <c r="L20" s="558"/>
    </row>
    <row r="21" spans="1:14" s="61" customFormat="1" ht="24.95" customHeight="1">
      <c r="A21" s="543"/>
      <c r="B21" s="559" t="s">
        <v>268</v>
      </c>
      <c r="C21" s="546" t="s">
        <v>3</v>
      </c>
      <c r="D21" s="571">
        <f>D13/D8*100</f>
        <v>20.311539805660345</v>
      </c>
      <c r="E21" s="571">
        <v>20.205655280716289</v>
      </c>
      <c r="F21" s="571">
        <f>F13/F8*100</f>
        <v>19.448503437623959</v>
      </c>
      <c r="G21" s="571">
        <f>G13/G8*100</f>
        <v>18.798752874709201</v>
      </c>
      <c r="H21" s="568" t="s">
        <v>6</v>
      </c>
      <c r="I21" s="569" t="s">
        <v>6</v>
      </c>
      <c r="J21" s="572"/>
      <c r="K21" s="572"/>
      <c r="L21" s="572"/>
    </row>
    <row r="22" spans="1:14" s="63" customFormat="1" ht="24.95" customHeight="1">
      <c r="A22" s="564"/>
      <c r="B22" s="565" t="s">
        <v>269</v>
      </c>
      <c r="C22" s="564" t="s">
        <v>3</v>
      </c>
      <c r="D22" s="571">
        <f>D14/D8*100</f>
        <v>2.0133394917746101</v>
      </c>
      <c r="E22" s="571">
        <v>1.9926717524595157</v>
      </c>
      <c r="F22" s="571">
        <f>F14/F8*100</f>
        <v>1.879366979768377</v>
      </c>
      <c r="G22" s="571">
        <f>G14/G8*100</f>
        <v>1.7730591005138969</v>
      </c>
      <c r="H22" s="568" t="s">
        <v>6</v>
      </c>
      <c r="I22" s="569" t="s">
        <v>6</v>
      </c>
      <c r="J22" s="572"/>
      <c r="K22" s="567"/>
      <c r="L22" s="567"/>
    </row>
    <row r="23" spans="1:14" s="61" customFormat="1" ht="37.5">
      <c r="A23" s="543">
        <v>4</v>
      </c>
      <c r="B23" s="555" t="s">
        <v>270</v>
      </c>
      <c r="C23" s="544" t="s">
        <v>271</v>
      </c>
      <c r="D23" s="573">
        <f>D8/'Bieu 6'!D21</f>
        <v>165.69601298425036</v>
      </c>
      <c r="E23" s="573">
        <f>E8/'Bieu 6'!E21</f>
        <v>179.53853046195943</v>
      </c>
      <c r="F23" s="573">
        <f>F8/'Bieu 6'!F21</f>
        <v>188.23435662276214</v>
      </c>
      <c r="G23" s="573">
        <f>G8/'Bieu 6'!G21</f>
        <v>217.67110493691004</v>
      </c>
      <c r="H23" s="568" t="s">
        <v>6</v>
      </c>
      <c r="I23" s="569" t="s">
        <v>6</v>
      </c>
      <c r="J23" s="572"/>
      <c r="K23" s="558"/>
      <c r="L23" s="558"/>
    </row>
    <row r="24" spans="1:14" ht="38.1" customHeight="1">
      <c r="A24" s="574"/>
      <c r="B24" s="559" t="s">
        <v>264</v>
      </c>
      <c r="C24" s="546" t="s">
        <v>271</v>
      </c>
      <c r="D24" s="571">
        <f>D9/'Bieu 6'!D22</f>
        <v>74.670905762101086</v>
      </c>
      <c r="E24" s="571">
        <f>E9/'Bieu 6'!E22</f>
        <v>95.80139424028269</v>
      </c>
      <c r="F24" s="571">
        <f>F9/'Bieu 6'!F22</f>
        <v>97.041967202530927</v>
      </c>
      <c r="G24" s="571">
        <f>G9/'Bieu 6'!G22</f>
        <v>109.51635059055739</v>
      </c>
      <c r="H24" s="568" t="s">
        <v>6</v>
      </c>
      <c r="I24" s="569" t="s">
        <v>6</v>
      </c>
      <c r="J24" s="575"/>
      <c r="K24" s="545"/>
      <c r="L24" s="545"/>
    </row>
    <row r="25" spans="1:14" ht="38.1" customHeight="1">
      <c r="A25" s="574"/>
      <c r="B25" s="559" t="s">
        <v>265</v>
      </c>
      <c r="C25" s="546" t="s">
        <v>271</v>
      </c>
      <c r="D25" s="571">
        <f>D10/'Bieu 6'!D23</f>
        <v>237.42663373459223</v>
      </c>
      <c r="E25" s="571">
        <f>E10/'Bieu 6'!E23</f>
        <v>261.41972010705331</v>
      </c>
      <c r="F25" s="571">
        <f>F10/'Bieu 6'!F23</f>
        <v>279.713577434863</v>
      </c>
      <c r="G25" s="571">
        <f>G10/'Bieu 6'!G23</f>
        <v>321.11063540312756</v>
      </c>
      <c r="H25" s="568" t="s">
        <v>6</v>
      </c>
      <c r="I25" s="569" t="s">
        <v>6</v>
      </c>
      <c r="J25" s="575"/>
      <c r="K25" s="545"/>
      <c r="L25" s="545"/>
    </row>
    <row r="26" spans="1:14" ht="38.1" customHeight="1">
      <c r="A26" s="574"/>
      <c r="B26" s="559" t="s">
        <v>268</v>
      </c>
      <c r="C26" s="546" t="s">
        <v>271</v>
      </c>
      <c r="D26" s="571">
        <f>D11/'Bieu 6'!D24</f>
        <v>393.09936719914361</v>
      </c>
      <c r="E26" s="571">
        <f>E11/'Bieu 6'!E24</f>
        <v>332.47307122141012</v>
      </c>
      <c r="F26" s="571">
        <f>F11/'Bieu 6'!F24</f>
        <v>361.88167622324875</v>
      </c>
      <c r="G26" s="571">
        <f>G11/'Bieu 6'!G24</f>
        <v>428.74743673659958</v>
      </c>
      <c r="H26" s="568" t="s">
        <v>6</v>
      </c>
      <c r="I26" s="569" t="s">
        <v>6</v>
      </c>
      <c r="J26" s="575"/>
      <c r="K26" s="545"/>
      <c r="L26" s="545"/>
    </row>
    <row r="27" spans="1:14" ht="24.95" customHeight="1">
      <c r="A27" s="548" t="s">
        <v>93</v>
      </c>
      <c r="B27" s="549" t="s">
        <v>272</v>
      </c>
      <c r="C27" s="548"/>
      <c r="D27" s="551"/>
      <c r="E27" s="550"/>
      <c r="F27" s="551"/>
      <c r="G27" s="550"/>
      <c r="H27" s="552"/>
      <c r="I27" s="552"/>
      <c r="J27" s="545"/>
      <c r="K27" s="545"/>
      <c r="L27" s="545"/>
    </row>
    <row r="28" spans="1:14" s="61" customFormat="1" ht="24.95" customHeight="1">
      <c r="A28" s="554">
        <v>1</v>
      </c>
      <c r="B28" s="555" t="s">
        <v>263</v>
      </c>
      <c r="C28" s="543" t="s">
        <v>4</v>
      </c>
      <c r="D28" s="556">
        <f>D29+D30+D33+D34</f>
        <v>104641.73238256499</v>
      </c>
      <c r="E28" s="556">
        <v>118372.79132599999</v>
      </c>
      <c r="F28" s="556">
        <f t="shared" ref="F28" si="5">F29+F30+F33+F34</f>
        <v>118720.60960247001</v>
      </c>
      <c r="G28" s="556">
        <f>G29+G30+G33+G34</f>
        <v>135877.70850413188</v>
      </c>
      <c r="H28" s="576">
        <f t="shared" ref="H28:H34" si="6">F28/D28*100</f>
        <v>113.45436175352424</v>
      </c>
      <c r="I28" s="557">
        <f t="shared" ref="I28:I34" si="7">G28/F28*100</f>
        <v>114.45166004378815</v>
      </c>
      <c r="J28" s="577"/>
      <c r="K28" s="577"/>
      <c r="L28" s="577"/>
      <c r="M28" s="60"/>
    </row>
    <row r="29" spans="1:14" s="61" customFormat="1" ht="24.95" customHeight="1">
      <c r="A29" s="543"/>
      <c r="B29" s="559" t="s">
        <v>264</v>
      </c>
      <c r="C29" s="546" t="str">
        <f>C28</f>
        <v>Tỷ đồng</v>
      </c>
      <c r="D29" s="560">
        <v>12759.070695910001</v>
      </c>
      <c r="E29" s="561">
        <v>12405.005981400001</v>
      </c>
      <c r="F29" s="560">
        <v>13094.783884139999</v>
      </c>
      <c r="G29" s="561">
        <v>13291.205642402098</v>
      </c>
      <c r="H29" s="562">
        <f t="shared" si="6"/>
        <v>102.63117272590716</v>
      </c>
      <c r="I29" s="562">
        <f t="shared" si="7"/>
        <v>101.49999999999999</v>
      </c>
      <c r="J29" s="577"/>
      <c r="K29" s="577"/>
      <c r="L29" s="577"/>
      <c r="M29" s="60"/>
      <c r="N29" s="65"/>
    </row>
    <row r="30" spans="1:14" s="61" customFormat="1" ht="24.95" customHeight="1">
      <c r="A30" s="543"/>
      <c r="B30" s="559" t="s">
        <v>265</v>
      </c>
      <c r="C30" s="546" t="str">
        <f>C29</f>
        <v>Tỷ đồng</v>
      </c>
      <c r="D30" s="560">
        <v>72036.941126709993</v>
      </c>
      <c r="E30" s="561">
        <v>85313.177363249997</v>
      </c>
      <c r="F30" s="560">
        <v>84465.373963805003</v>
      </c>
      <c r="G30" s="561">
        <v>99883.302083149596</v>
      </c>
      <c r="H30" s="562">
        <f t="shared" si="6"/>
        <v>117.25286032791691</v>
      </c>
      <c r="I30" s="562">
        <f t="shared" si="7"/>
        <v>118.2535486387019</v>
      </c>
      <c r="J30" s="577"/>
      <c r="K30" s="577"/>
      <c r="L30" s="577"/>
      <c r="M30" s="60"/>
      <c r="N30" s="65"/>
    </row>
    <row r="31" spans="1:14" s="61" customFormat="1" ht="24.95" customHeight="1">
      <c r="A31" s="543"/>
      <c r="B31" s="559" t="s">
        <v>266</v>
      </c>
      <c r="C31" s="546" t="str">
        <f t="shared" ref="C31:C32" si="8">C30</f>
        <v>Tỷ đồng</v>
      </c>
      <c r="D31" s="560">
        <v>64003.859644250006</v>
      </c>
      <c r="E31" s="561">
        <v>76751.224547999998</v>
      </c>
      <c r="F31" s="560">
        <v>75883.92682138001</v>
      </c>
      <c r="G31" s="561">
        <v>90529.524697906352</v>
      </c>
      <c r="H31" s="562">
        <f t="shared" si="6"/>
        <v>118.56148557784248</v>
      </c>
      <c r="I31" s="562">
        <f t="shared" si="7"/>
        <v>119.30000000000001</v>
      </c>
      <c r="J31" s="577"/>
      <c r="K31" s="577"/>
      <c r="L31" s="577"/>
      <c r="M31" s="60"/>
      <c r="N31" s="65"/>
    </row>
    <row r="32" spans="1:14" s="61" customFormat="1" ht="24.95" customHeight="1">
      <c r="A32" s="543"/>
      <c r="B32" s="559" t="s">
        <v>267</v>
      </c>
      <c r="C32" s="546" t="str">
        <f t="shared" si="8"/>
        <v>Tỷ đồng</v>
      </c>
      <c r="D32" s="560">
        <v>8033.0814824599875</v>
      </c>
      <c r="E32" s="561">
        <v>8561.9528152499988</v>
      </c>
      <c r="F32" s="560">
        <v>8581.4471424249932</v>
      </c>
      <c r="G32" s="561">
        <v>9353.7773852432438</v>
      </c>
      <c r="H32" s="562">
        <f t="shared" si="6"/>
        <v>106.82634255811232</v>
      </c>
      <c r="I32" s="562">
        <f t="shared" si="7"/>
        <v>109.00000000000001</v>
      </c>
      <c r="J32" s="577"/>
      <c r="K32" s="577"/>
      <c r="L32" s="577"/>
      <c r="M32" s="60"/>
      <c r="N32" s="65"/>
    </row>
    <row r="33" spans="1:14" s="61" customFormat="1" ht="24.95" customHeight="1">
      <c r="A33" s="543"/>
      <c r="B33" s="559" t="s">
        <v>268</v>
      </c>
      <c r="C33" s="546" t="str">
        <f>C30</f>
        <v>Tỷ đồng</v>
      </c>
      <c r="D33" s="560">
        <v>17606.142310125</v>
      </c>
      <c r="E33" s="561">
        <v>18309.116339749995</v>
      </c>
      <c r="F33" s="560">
        <v>18760.889538350002</v>
      </c>
      <c r="G33" s="561">
        <v>20111.673585111203</v>
      </c>
      <c r="H33" s="562">
        <f t="shared" si="6"/>
        <v>106.55877481781415</v>
      </c>
      <c r="I33" s="562">
        <f t="shared" si="7"/>
        <v>107.2</v>
      </c>
      <c r="J33" s="577"/>
      <c r="K33" s="577"/>
      <c r="L33" s="577"/>
      <c r="M33" s="60"/>
      <c r="N33" s="65"/>
    </row>
    <row r="34" spans="1:14" s="63" customFormat="1" ht="24.95" customHeight="1">
      <c r="A34" s="564"/>
      <c r="B34" s="565" t="s">
        <v>269</v>
      </c>
      <c r="C34" s="574" t="str">
        <f>C33</f>
        <v>Tỷ đồng</v>
      </c>
      <c r="D34" s="560">
        <v>2239.5782498200001</v>
      </c>
      <c r="E34" s="561">
        <v>2345.4916416000001</v>
      </c>
      <c r="F34" s="560">
        <v>2399.5622161750002</v>
      </c>
      <c r="G34" s="561">
        <v>2591.5271934690004</v>
      </c>
      <c r="H34" s="562">
        <f t="shared" si="6"/>
        <v>107.14348634024546</v>
      </c>
      <c r="I34" s="562">
        <f t="shared" si="7"/>
        <v>108</v>
      </c>
      <c r="J34" s="577"/>
      <c r="K34" s="577"/>
      <c r="L34" s="577"/>
      <c r="M34" s="60"/>
      <c r="N34" s="65"/>
    </row>
    <row r="35" spans="1:14" s="61" customFormat="1" ht="24.95" customHeight="1">
      <c r="A35" s="543">
        <v>2</v>
      </c>
      <c r="B35" s="555" t="s">
        <v>273</v>
      </c>
      <c r="C35" s="544" t="s">
        <v>3</v>
      </c>
      <c r="D35" s="573">
        <v>120.08668019511602</v>
      </c>
      <c r="E35" s="573">
        <v>114.46979170471</v>
      </c>
      <c r="F35" s="578">
        <f>H28</f>
        <v>113.45436175352424</v>
      </c>
      <c r="G35" s="573">
        <f>I28</f>
        <v>114.45166004378815</v>
      </c>
      <c r="H35" s="579" t="s">
        <v>6</v>
      </c>
      <c r="I35" s="579" t="s">
        <v>6</v>
      </c>
      <c r="J35" s="572"/>
      <c r="K35" s="572">
        <f>F35-100</f>
        <v>13.454361753524239</v>
      </c>
      <c r="L35" s="572">
        <f>G35-100</f>
        <v>14.451660043788152</v>
      </c>
    </row>
    <row r="36" spans="1:14" s="61" customFormat="1" ht="24.95" customHeight="1">
      <c r="A36" s="543"/>
      <c r="B36" s="559" t="s">
        <v>264</v>
      </c>
      <c r="C36" s="546" t="s">
        <v>3</v>
      </c>
      <c r="D36" s="580">
        <v>101.96092636315571</v>
      </c>
      <c r="E36" s="571">
        <v>101</v>
      </c>
      <c r="F36" s="571">
        <f t="shared" ref="F36:F41" si="9">H29</f>
        <v>102.63117272590716</v>
      </c>
      <c r="G36" s="571">
        <f t="shared" ref="G36:G41" si="10">I29</f>
        <v>101.49999999999999</v>
      </c>
      <c r="H36" s="579" t="s">
        <v>6</v>
      </c>
      <c r="I36" s="579" t="s">
        <v>6</v>
      </c>
      <c r="J36" s="572"/>
      <c r="K36" s="572">
        <f t="shared" ref="K36:K41" si="11">F36-100</f>
        <v>2.6311727259071631</v>
      </c>
      <c r="L36" s="572">
        <f t="shared" ref="L36:L41" si="12">G36-100</f>
        <v>1.4999999999999858</v>
      </c>
    </row>
    <row r="37" spans="1:14" s="61" customFormat="1" ht="24.95" customHeight="1">
      <c r="A37" s="543"/>
      <c r="B37" s="559" t="s">
        <v>265</v>
      </c>
      <c r="C37" s="546" t="s">
        <v>3</v>
      </c>
      <c r="D37" s="580">
        <v>127.71083286762139</v>
      </c>
      <c r="E37" s="571">
        <v>118.61579382715104</v>
      </c>
      <c r="F37" s="571">
        <f t="shared" si="9"/>
        <v>117.25286032791691</v>
      </c>
      <c r="G37" s="571">
        <f t="shared" si="10"/>
        <v>118.2535486387019</v>
      </c>
      <c r="H37" s="579" t="s">
        <v>6</v>
      </c>
      <c r="I37" s="579" t="s">
        <v>6</v>
      </c>
      <c r="J37" s="572"/>
      <c r="K37" s="572">
        <f t="shared" si="11"/>
        <v>17.252860327916906</v>
      </c>
      <c r="L37" s="572">
        <f t="shared" si="12"/>
        <v>18.253548638701901</v>
      </c>
    </row>
    <row r="38" spans="1:14" s="61" customFormat="1" ht="24.95" customHeight="1">
      <c r="A38" s="543"/>
      <c r="B38" s="559" t="s">
        <v>266</v>
      </c>
      <c r="C38" s="546" t="str">
        <f t="shared" ref="C38:C39" si="13">C37</f>
        <v>%</v>
      </c>
      <c r="D38" s="580">
        <v>132.1786318570912</v>
      </c>
      <c r="E38" s="571">
        <v>120</v>
      </c>
      <c r="F38" s="571">
        <f t="shared" si="9"/>
        <v>118.56148557784248</v>
      </c>
      <c r="G38" s="571">
        <f t="shared" si="10"/>
        <v>119.30000000000001</v>
      </c>
      <c r="H38" s="579" t="s">
        <v>6</v>
      </c>
      <c r="I38" s="579" t="s">
        <v>6</v>
      </c>
      <c r="J38" s="572"/>
      <c r="K38" s="572">
        <f t="shared" si="11"/>
        <v>18.561485577842475</v>
      </c>
      <c r="L38" s="572">
        <f t="shared" si="12"/>
        <v>19.300000000000011</v>
      </c>
    </row>
    <row r="39" spans="1:14" s="61" customFormat="1" ht="24.95" customHeight="1">
      <c r="A39" s="543"/>
      <c r="B39" s="559" t="s">
        <v>267</v>
      </c>
      <c r="C39" s="546" t="str">
        <f t="shared" si="13"/>
        <v>%</v>
      </c>
      <c r="D39" s="580">
        <v>98.041165866026233</v>
      </c>
      <c r="E39" s="571">
        <v>107.5</v>
      </c>
      <c r="F39" s="571">
        <f t="shared" si="9"/>
        <v>106.82634255811232</v>
      </c>
      <c r="G39" s="571">
        <f t="shared" si="10"/>
        <v>109.00000000000001</v>
      </c>
      <c r="H39" s="579" t="s">
        <v>6</v>
      </c>
      <c r="I39" s="579" t="s">
        <v>6</v>
      </c>
      <c r="J39" s="572"/>
      <c r="K39" s="572">
        <f t="shared" si="11"/>
        <v>6.8263425581123158</v>
      </c>
      <c r="L39" s="572">
        <f t="shared" si="12"/>
        <v>9.0000000000000142</v>
      </c>
    </row>
    <row r="40" spans="1:14" s="61" customFormat="1" ht="24.95" customHeight="1">
      <c r="A40" s="543"/>
      <c r="B40" s="559" t="s">
        <v>268</v>
      </c>
      <c r="C40" s="546" t="s">
        <v>3</v>
      </c>
      <c r="D40" s="580">
        <v>107.83150812854443</v>
      </c>
      <c r="E40" s="571">
        <v>107.5</v>
      </c>
      <c r="F40" s="571">
        <f t="shared" si="9"/>
        <v>106.55877481781415</v>
      </c>
      <c r="G40" s="571">
        <f t="shared" si="10"/>
        <v>107.2</v>
      </c>
      <c r="H40" s="579" t="s">
        <v>6</v>
      </c>
      <c r="I40" s="579" t="s">
        <v>6</v>
      </c>
      <c r="J40" s="572"/>
      <c r="K40" s="572">
        <f t="shared" si="11"/>
        <v>6.5587748178141538</v>
      </c>
      <c r="L40" s="572">
        <f t="shared" si="12"/>
        <v>7.2000000000000028</v>
      </c>
    </row>
    <row r="41" spans="1:14" s="63" customFormat="1" ht="24.95" customHeight="1">
      <c r="A41" s="564"/>
      <c r="B41" s="565" t="s">
        <v>269</v>
      </c>
      <c r="C41" s="574" t="s">
        <v>3</v>
      </c>
      <c r="D41" s="580">
        <v>108.79791637803071</v>
      </c>
      <c r="E41" s="571">
        <v>108</v>
      </c>
      <c r="F41" s="571">
        <f t="shared" si="9"/>
        <v>107.14348634024546</v>
      </c>
      <c r="G41" s="571">
        <f t="shared" si="10"/>
        <v>108</v>
      </c>
      <c r="H41" s="579" t="s">
        <v>6</v>
      </c>
      <c r="I41" s="579" t="s">
        <v>6</v>
      </c>
      <c r="J41" s="572"/>
      <c r="K41" s="572">
        <f t="shared" si="11"/>
        <v>7.1434863402454596</v>
      </c>
      <c r="L41" s="572">
        <f t="shared" si="12"/>
        <v>8</v>
      </c>
    </row>
    <row r="42" spans="1:14" s="63" customFormat="1" ht="37.5" customHeight="1">
      <c r="A42" s="543">
        <v>3</v>
      </c>
      <c r="B42" s="555" t="s">
        <v>270</v>
      </c>
      <c r="C42" s="544" t="s">
        <v>271</v>
      </c>
      <c r="D42" s="573">
        <f>D28/'Bieu 6'!D21</f>
        <v>109.11455627332096</v>
      </c>
      <c r="E42" s="573">
        <f>E28/'Bieu 6'!E21</f>
        <v>117.14279200989608</v>
      </c>
      <c r="F42" s="573">
        <f>F28/'Bieu 6'!F21</f>
        <v>122.80777516783057</v>
      </c>
      <c r="G42" s="573">
        <f>G28/'Bieu 6'!G21</f>
        <v>139.40192866265238</v>
      </c>
      <c r="H42" s="557">
        <f>F42/D42*100</f>
        <v>112.54939703939178</v>
      </c>
      <c r="I42" s="557">
        <f>G42/F42*100</f>
        <v>113.51229877110309</v>
      </c>
      <c r="J42" s="581"/>
      <c r="K42" s="567"/>
      <c r="L42" s="567"/>
    </row>
    <row r="43" spans="1:14" s="63" customFormat="1" ht="38.1" customHeight="1">
      <c r="A43" s="574"/>
      <c r="B43" s="559" t="s">
        <v>264</v>
      </c>
      <c r="C43" s="546" t="s">
        <v>271</v>
      </c>
      <c r="D43" s="571">
        <f>D29/'Bieu 6'!D22</f>
        <v>40.82372186562943</v>
      </c>
      <c r="E43" s="571">
        <f>E29/'Bieu 6'!E22</f>
        <v>48.704381552414617</v>
      </c>
      <c r="F43" s="571">
        <f>F29/'Bieu 6'!F22</f>
        <v>53.75236041876353</v>
      </c>
      <c r="G43" s="571">
        <f>G29/'Bieu 6'!G22</f>
        <v>60.070201469979729</v>
      </c>
      <c r="H43" s="562">
        <f>F43/D43*100</f>
        <v>131.66942640773541</v>
      </c>
      <c r="I43" s="562">
        <f t="shared" ref="I43:I45" si="14">G43/F43*100</f>
        <v>111.75360672907455</v>
      </c>
      <c r="J43" s="581"/>
      <c r="K43" s="567"/>
      <c r="L43" s="567"/>
    </row>
    <row r="44" spans="1:14" s="63" customFormat="1" ht="38.1" customHeight="1">
      <c r="A44" s="574"/>
      <c r="B44" s="559" t="s">
        <v>265</v>
      </c>
      <c r="C44" s="546" t="s">
        <v>271</v>
      </c>
      <c r="D44" s="571">
        <f>D30/'Bieu 6'!D23</f>
        <v>170.87933287162866</v>
      </c>
      <c r="E44" s="571">
        <f>E30/'Bieu 6'!E23</f>
        <v>191.02816247928794</v>
      </c>
      <c r="F44" s="571">
        <f>F30/'Bieu 6'!F23</f>
        <v>197.67702004391171</v>
      </c>
      <c r="G44" s="571">
        <f>G30/'Bieu 6'!G23</f>
        <v>222.28621672384494</v>
      </c>
      <c r="H44" s="562">
        <f>F44/D44*100</f>
        <v>115.6822283432102</v>
      </c>
      <c r="I44" s="562">
        <f t="shared" si="14"/>
        <v>112.44919448627189</v>
      </c>
      <c r="J44" s="581"/>
      <c r="K44" s="567"/>
      <c r="L44" s="567"/>
    </row>
    <row r="45" spans="1:14" s="63" customFormat="1" ht="38.1" customHeight="1">
      <c r="A45" s="574"/>
      <c r="B45" s="559" t="s">
        <v>268</v>
      </c>
      <c r="C45" s="546" t="s">
        <v>271</v>
      </c>
      <c r="D45" s="571">
        <f>D31/'Bieu 6'!D24</f>
        <v>284.58649556335291</v>
      </c>
      <c r="E45" s="571">
        <f>E31/'Bieu 6'!E24</f>
        <v>248.22517641655887</v>
      </c>
      <c r="F45" s="571">
        <f>F31/'Bieu 6'!F24</f>
        <v>256.524066413051</v>
      </c>
      <c r="G45" s="571">
        <f>G31/'Bieu 6'!G24</f>
        <v>297.6844947170519</v>
      </c>
      <c r="H45" s="562">
        <f>F45/D45*100</f>
        <v>90.139226706892416</v>
      </c>
      <c r="I45" s="562">
        <f t="shared" si="14"/>
        <v>116.04544512315856</v>
      </c>
      <c r="J45" s="581"/>
      <c r="K45" s="567"/>
      <c r="L45" s="567"/>
    </row>
    <row r="46" spans="1:14" s="61" customFormat="1" ht="24.95" customHeight="1">
      <c r="A46" s="543">
        <v>4</v>
      </c>
      <c r="B46" s="555" t="s">
        <v>274</v>
      </c>
      <c r="C46" s="544" t="s">
        <v>3</v>
      </c>
      <c r="D46" s="573">
        <v>18.674044620805603</v>
      </c>
      <c r="E46" s="573">
        <v>11.9</v>
      </c>
      <c r="F46" s="582">
        <f>H42-100</f>
        <v>12.549397039391778</v>
      </c>
      <c r="G46" s="582">
        <f>I42-100</f>
        <v>13.51229877110309</v>
      </c>
      <c r="H46" s="579" t="s">
        <v>6</v>
      </c>
      <c r="I46" s="579" t="s">
        <v>6</v>
      </c>
      <c r="J46" s="563"/>
      <c r="K46" s="563"/>
      <c r="L46" s="558"/>
    </row>
    <row r="47" spans="1:14" s="61" customFormat="1" ht="24.95" customHeight="1">
      <c r="A47" s="543"/>
      <c r="B47" s="559" t="s">
        <v>264</v>
      </c>
      <c r="C47" s="546" t="s">
        <v>3</v>
      </c>
      <c r="D47" s="571">
        <v>-5.371033178891409</v>
      </c>
      <c r="E47" s="571">
        <v>14</v>
      </c>
      <c r="F47" s="580">
        <f>H43-100</f>
        <v>31.669426407735415</v>
      </c>
      <c r="G47" s="580">
        <f t="shared" ref="G47" si="15">I43-100</f>
        <v>11.753606729074548</v>
      </c>
      <c r="H47" s="579" t="s">
        <v>6</v>
      </c>
      <c r="I47" s="579" t="s">
        <v>6</v>
      </c>
      <c r="J47" s="563"/>
      <c r="K47" s="563"/>
      <c r="L47" s="558"/>
    </row>
    <row r="48" spans="1:14" s="61" customFormat="1" ht="24.95" customHeight="1">
      <c r="A48" s="543"/>
      <c r="B48" s="559" t="s">
        <v>265</v>
      </c>
      <c r="C48" s="546" t="s">
        <v>3</v>
      </c>
      <c r="D48" s="571">
        <v>16.63118631631211</v>
      </c>
      <c r="E48" s="571">
        <v>10</v>
      </c>
      <c r="F48" s="580">
        <f t="shared" ref="F48:G48" si="16">H44-100</f>
        <v>15.682228343210198</v>
      </c>
      <c r="G48" s="580">
        <f t="shared" si="16"/>
        <v>12.449194486271892</v>
      </c>
      <c r="H48" s="579" t="s">
        <v>6</v>
      </c>
      <c r="I48" s="579" t="s">
        <v>6</v>
      </c>
      <c r="J48" s="563"/>
      <c r="K48" s="563"/>
      <c r="L48" s="558"/>
    </row>
    <row r="49" spans="1:12" s="61" customFormat="1" ht="24.95" customHeight="1">
      <c r="A49" s="543"/>
      <c r="B49" s="559" t="s">
        <v>268</v>
      </c>
      <c r="C49" s="546" t="s">
        <v>3</v>
      </c>
      <c r="D49" s="571">
        <v>60.464557286959632</v>
      </c>
      <c r="E49" s="571">
        <v>11.2</v>
      </c>
      <c r="F49" s="580">
        <f t="shared" ref="F49:G49" si="17">H45-100</f>
        <v>-9.8607732931075844</v>
      </c>
      <c r="G49" s="580">
        <f t="shared" si="17"/>
        <v>16.045445123158558</v>
      </c>
      <c r="H49" s="579" t="s">
        <v>6</v>
      </c>
      <c r="I49" s="579" t="s">
        <v>6</v>
      </c>
      <c r="J49" s="563"/>
      <c r="K49" s="563"/>
      <c r="L49" s="558"/>
    </row>
    <row r="50" spans="1:12" s="61" customFormat="1" ht="37.5">
      <c r="A50" s="543" t="s">
        <v>105</v>
      </c>
      <c r="B50" s="583" t="s">
        <v>239</v>
      </c>
      <c r="C50" s="543" t="s">
        <v>3</v>
      </c>
      <c r="D50" s="543">
        <v>29.5</v>
      </c>
      <c r="E50" s="543">
        <v>31.5</v>
      </c>
      <c r="F50" s="543">
        <v>31.5</v>
      </c>
      <c r="G50" s="543">
        <v>32.5</v>
      </c>
      <c r="H50" s="579" t="s">
        <v>6</v>
      </c>
      <c r="I50" s="579" t="s">
        <v>6</v>
      </c>
      <c r="J50" s="558"/>
      <c r="K50" s="558"/>
      <c r="L50" s="558"/>
    </row>
    <row r="53" spans="1:12">
      <c r="A53" s="56"/>
      <c r="B53" s="66"/>
    </row>
  </sheetData>
  <sheetProtection formatCells="0" formatColumns="0" formatRows="0" insertColumns="0" insertRows="0" insertHyperlinks="0" deleteColumns="0" deleteRows="0" sort="0" autoFilter="0" pivotTables="0"/>
  <mergeCells count="10">
    <mergeCell ref="A1:I1"/>
    <mergeCell ref="A2:I2"/>
    <mergeCell ref="A5:A6"/>
    <mergeCell ref="B5:B6"/>
    <mergeCell ref="C5:C6"/>
    <mergeCell ref="D5:D6"/>
    <mergeCell ref="E5:F5"/>
    <mergeCell ref="G5:G6"/>
    <mergeCell ref="H5:I5"/>
    <mergeCell ref="A3:I3"/>
  </mergeCells>
  <printOptions horizontalCentered="1"/>
  <pageMargins left="0.43307086614173201" right="0.43307086614173201" top="0.69" bottom="0.45" header="0.35433070866141703" footer="0.27559055118110198"/>
  <pageSetup paperSize="9" scale="85" fitToWidth="0" orientation="landscape" r:id="rId1"/>
  <headerFooter differentFirst="1"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E5156-7E7F-40B1-BE77-BF13AE535DA7}">
  <dimension ref="A1:Q285"/>
  <sheetViews>
    <sheetView zoomScaleNormal="100" zoomScaleSheetLayoutView="70" workbookViewId="0">
      <selection activeCell="E10" sqref="E10"/>
    </sheetView>
  </sheetViews>
  <sheetFormatPr defaultColWidth="9.140625" defaultRowHeight="18.75"/>
  <cols>
    <col min="1" max="1" width="5.7109375" style="68" customWidth="1"/>
    <col min="2" max="2" width="58.42578125" style="69" customWidth="1"/>
    <col min="3" max="3" width="14" style="122" customWidth="1"/>
    <col min="4" max="4" width="12.28515625" style="122" customWidth="1"/>
    <col min="5" max="5" width="12.28515625" style="69" customWidth="1"/>
    <col min="6" max="6" width="13.7109375" style="69" customWidth="1"/>
    <col min="7" max="7" width="12.5703125" style="122" customWidth="1"/>
    <col min="8" max="8" width="12.7109375" style="122" customWidth="1"/>
    <col min="9" max="9" width="11.5703125" style="122" customWidth="1"/>
    <col min="10" max="10" width="12.85546875" style="69" customWidth="1"/>
    <col min="11" max="11" width="13.5703125" style="69" customWidth="1"/>
    <col min="12" max="12" width="11.5703125" style="69" customWidth="1"/>
    <col min="13" max="14" width="12.140625" style="69" customWidth="1"/>
    <col min="15" max="15" width="15.7109375" style="69" customWidth="1"/>
    <col min="16" max="16384" width="9.140625" style="69"/>
  </cols>
  <sheetData>
    <row r="1" spans="1:17" ht="24.95" customHeight="1">
      <c r="A1" s="627" t="s">
        <v>54</v>
      </c>
      <c r="B1" s="627"/>
      <c r="C1" s="627"/>
      <c r="D1" s="627"/>
      <c r="E1" s="627"/>
      <c r="F1" s="627"/>
      <c r="G1" s="627"/>
      <c r="H1" s="627"/>
      <c r="I1" s="627"/>
    </row>
    <row r="2" spans="1:17" s="451" customFormat="1" ht="24.95" customHeight="1">
      <c r="A2" s="450"/>
      <c r="B2" s="631" t="s">
        <v>630</v>
      </c>
      <c r="C2" s="631"/>
      <c r="D2" s="631"/>
      <c r="E2" s="631"/>
      <c r="F2" s="631"/>
      <c r="G2" s="631"/>
      <c r="H2" s="631"/>
      <c r="I2" s="631"/>
      <c r="J2" s="69"/>
      <c r="K2" s="69"/>
      <c r="L2" s="69"/>
      <c r="M2" s="69"/>
    </row>
    <row r="3" spans="1:17" s="237" customFormat="1" ht="24.75" customHeight="1">
      <c r="A3" s="626" t="s">
        <v>636</v>
      </c>
      <c r="B3" s="626"/>
      <c r="C3" s="626"/>
      <c r="D3" s="626"/>
      <c r="E3" s="626"/>
      <c r="F3" s="626"/>
      <c r="G3" s="626"/>
      <c r="H3" s="626"/>
      <c r="I3" s="626"/>
    </row>
    <row r="4" spans="1:17" ht="24.95" customHeight="1">
      <c r="G4" s="68"/>
    </row>
    <row r="5" spans="1:17" ht="25.5" customHeight="1">
      <c r="A5" s="628" t="s">
        <v>1</v>
      </c>
      <c r="B5" s="629" t="s">
        <v>227</v>
      </c>
      <c r="C5" s="629" t="s">
        <v>193</v>
      </c>
      <c r="D5" s="629" t="s">
        <v>228</v>
      </c>
      <c r="E5" s="629" t="s">
        <v>229</v>
      </c>
      <c r="F5" s="629"/>
      <c r="G5" s="629" t="s">
        <v>230</v>
      </c>
      <c r="H5" s="630" t="s">
        <v>231</v>
      </c>
      <c r="I5" s="630"/>
    </row>
    <row r="6" spans="1:17" ht="48.75" customHeight="1">
      <c r="A6" s="628"/>
      <c r="B6" s="629"/>
      <c r="C6" s="628"/>
      <c r="D6" s="629"/>
      <c r="E6" s="76" t="s">
        <v>232</v>
      </c>
      <c r="F6" s="76" t="s">
        <v>233</v>
      </c>
      <c r="G6" s="629"/>
      <c r="H6" s="77" t="s">
        <v>234</v>
      </c>
      <c r="I6" s="77" t="s">
        <v>235</v>
      </c>
    </row>
    <row r="7" spans="1:17" ht="28.5" customHeight="1">
      <c r="A7" s="226" t="s">
        <v>47</v>
      </c>
      <c r="B7" s="227" t="s">
        <v>429</v>
      </c>
      <c r="C7" s="226"/>
      <c r="D7" s="165"/>
      <c r="E7" s="228"/>
      <c r="F7" s="165"/>
      <c r="G7" s="228"/>
      <c r="H7" s="228"/>
      <c r="I7" s="228"/>
    </row>
    <row r="8" spans="1:17" ht="22.5" customHeight="1">
      <c r="A8" s="229"/>
      <c r="B8" s="230" t="s">
        <v>430</v>
      </c>
      <c r="C8" s="229" t="s">
        <v>4</v>
      </c>
      <c r="D8" s="166">
        <f t="shared" ref="D8:E8" si="0">D9+D10+D11</f>
        <v>444054.30269742961</v>
      </c>
      <c r="E8" s="166">
        <f t="shared" si="0"/>
        <v>504717.73327500001</v>
      </c>
      <c r="F8" s="166">
        <f t="shared" ref="F8:G8" si="1">F9+F10+F11</f>
        <v>520702.36519200972</v>
      </c>
      <c r="G8" s="166">
        <f t="shared" si="1"/>
        <v>621735.1179260693</v>
      </c>
      <c r="H8" s="541">
        <f t="shared" ref="H8:H15" si="2">F8/D8*100</f>
        <v>117.26096606405517</v>
      </c>
      <c r="I8" s="541">
        <f t="shared" ref="I8:I11" si="3">G8/F8*100</f>
        <v>119.4031676227942</v>
      </c>
    </row>
    <row r="9" spans="1:17" ht="21.95" customHeight="1">
      <c r="A9" s="74"/>
      <c r="B9" s="110" t="s">
        <v>431</v>
      </c>
      <c r="C9" s="92" t="s">
        <v>4</v>
      </c>
      <c r="D9" s="128">
        <f t="shared" ref="D9:E9" si="4">D17</f>
        <v>22201.880238383987</v>
      </c>
      <c r="E9" s="128">
        <f t="shared" si="4"/>
        <v>22465</v>
      </c>
      <c r="F9" s="128">
        <f t="shared" ref="F9:G9" si="5">F17</f>
        <v>22782.894899999999</v>
      </c>
      <c r="G9" s="128">
        <f t="shared" si="5"/>
        <v>23170</v>
      </c>
      <c r="H9" s="67">
        <f t="shared" si="2"/>
        <v>102.61696151577071</v>
      </c>
      <c r="I9" s="67">
        <f t="shared" si="3"/>
        <v>101.69910409409823</v>
      </c>
      <c r="J9" s="112"/>
      <c r="K9" s="112"/>
      <c r="L9" s="112"/>
      <c r="M9" s="112"/>
    </row>
    <row r="10" spans="1:17" ht="21.95" customHeight="1">
      <c r="A10" s="74"/>
      <c r="B10" s="96" t="s">
        <v>432</v>
      </c>
      <c r="C10" s="92" t="s">
        <v>4</v>
      </c>
      <c r="D10" s="128">
        <f t="shared" ref="D10:E10" si="6">D191</f>
        <v>394005.1774590456</v>
      </c>
      <c r="E10" s="128">
        <f t="shared" si="6"/>
        <v>451760</v>
      </c>
      <c r="F10" s="128">
        <f t="shared" ref="F10:G10" si="7">F191</f>
        <v>468077.99540200969</v>
      </c>
      <c r="G10" s="128">
        <f t="shared" si="7"/>
        <v>566365.1179260693</v>
      </c>
      <c r="H10" s="67">
        <f t="shared" si="2"/>
        <v>118.79996055398625</v>
      </c>
      <c r="I10" s="67">
        <f t="shared" si="3"/>
        <v>120.99802244274387</v>
      </c>
      <c r="J10" s="112"/>
      <c r="K10" s="112"/>
      <c r="L10" s="112"/>
      <c r="M10" s="112"/>
    </row>
    <row r="11" spans="1:17" ht="21.95" customHeight="1">
      <c r="A11" s="74"/>
      <c r="B11" s="96" t="s">
        <v>433</v>
      </c>
      <c r="C11" s="92" t="s">
        <v>4</v>
      </c>
      <c r="D11" s="128">
        <f t="shared" ref="D11:E11" si="8">D250</f>
        <v>27847.244999999999</v>
      </c>
      <c r="E11" s="128">
        <f t="shared" si="8"/>
        <v>30492.733274999999</v>
      </c>
      <c r="F11" s="128">
        <f t="shared" ref="F11:G11" si="9">F250</f>
        <v>29841.474890000001</v>
      </c>
      <c r="G11" s="128">
        <f t="shared" si="9"/>
        <v>32200</v>
      </c>
      <c r="H11" s="67">
        <f t="shared" si="2"/>
        <v>107.16131843562981</v>
      </c>
      <c r="I11" s="67">
        <f t="shared" si="3"/>
        <v>107.90351388024173</v>
      </c>
      <c r="J11" s="112"/>
      <c r="K11" s="112"/>
      <c r="L11" s="112"/>
      <c r="M11" s="112"/>
      <c r="Q11" s="69" t="s">
        <v>625</v>
      </c>
    </row>
    <row r="12" spans="1:17" ht="21" customHeight="1">
      <c r="A12" s="229"/>
      <c r="B12" s="230" t="s">
        <v>434</v>
      </c>
      <c r="C12" s="229" t="s">
        <v>4</v>
      </c>
      <c r="D12" s="166">
        <f t="shared" ref="D12:E12" si="10">D13+D14+D15</f>
        <v>574625.96047406585</v>
      </c>
      <c r="E12" s="166">
        <f t="shared" si="10"/>
        <v>655554.52683565032</v>
      </c>
      <c r="F12" s="166">
        <f t="shared" ref="F12:G12" si="11">F13+F14+F15</f>
        <v>679406.76821615035</v>
      </c>
      <c r="G12" s="166">
        <f t="shared" si="11"/>
        <v>816108.586345013</v>
      </c>
      <c r="H12" s="541">
        <f t="shared" si="2"/>
        <v>118.23461085114226</v>
      </c>
      <c r="I12" s="541">
        <f t="shared" ref="I12:I15" si="12">G12/F12*100</f>
        <v>120.12076189464329</v>
      </c>
      <c r="J12" s="112"/>
      <c r="K12" s="112"/>
      <c r="L12" s="112"/>
      <c r="M12" s="112"/>
    </row>
    <row r="13" spans="1:17" ht="21.95" customHeight="1">
      <c r="A13" s="74"/>
      <c r="B13" s="96" t="str">
        <f>B9</f>
        <v xml:space="preserve">   - Nông, lâm nghiệp và thuỷ sản </v>
      </c>
      <c r="C13" s="92" t="s">
        <v>4</v>
      </c>
      <c r="D13" s="128">
        <f t="shared" ref="D13:E13" si="13">D24</f>
        <v>39503.420690000006</v>
      </c>
      <c r="E13" s="128">
        <f t="shared" si="13"/>
        <v>37987.370525650331</v>
      </c>
      <c r="F13" s="128">
        <f t="shared" ref="F13:G13" si="14">F24</f>
        <v>40516.064948299994</v>
      </c>
      <c r="G13" s="128">
        <f t="shared" si="14"/>
        <v>41650</v>
      </c>
      <c r="H13" s="67">
        <f t="shared" si="2"/>
        <v>102.56343435736017</v>
      </c>
      <c r="I13" s="67">
        <f t="shared" si="12"/>
        <v>102.79872947470825</v>
      </c>
      <c r="J13" s="112"/>
      <c r="K13" s="138"/>
      <c r="L13" s="112"/>
      <c r="M13" s="112"/>
    </row>
    <row r="14" spans="1:17" ht="21.95" customHeight="1">
      <c r="A14" s="74"/>
      <c r="B14" s="96" t="s">
        <v>432</v>
      </c>
      <c r="C14" s="92" t="s">
        <v>4</v>
      </c>
      <c r="D14" s="128">
        <f t="shared" ref="D14:E14" si="15">D195</f>
        <v>486766.34578406584</v>
      </c>
      <c r="E14" s="128">
        <f t="shared" si="15"/>
        <v>563650</v>
      </c>
      <c r="F14" s="128">
        <f t="shared" ref="F14:G14" si="16">F195</f>
        <v>585647.83175785036</v>
      </c>
      <c r="G14" s="128">
        <f t="shared" si="16"/>
        <v>715458.586345013</v>
      </c>
      <c r="H14" s="67">
        <f t="shared" si="2"/>
        <v>120.31395285031667</v>
      </c>
      <c r="I14" s="67">
        <f t="shared" si="12"/>
        <v>122.16532659184094</v>
      </c>
      <c r="K14" s="138"/>
    </row>
    <row r="15" spans="1:17" ht="21.95" customHeight="1">
      <c r="A15" s="74"/>
      <c r="B15" s="96" t="s">
        <v>433</v>
      </c>
      <c r="C15" s="92" t="s">
        <v>4</v>
      </c>
      <c r="D15" s="128">
        <f t="shared" ref="D15:E15" si="17">D251</f>
        <v>48356.194000000003</v>
      </c>
      <c r="E15" s="128">
        <f t="shared" si="17"/>
        <v>53917.156310000006</v>
      </c>
      <c r="F15" s="128">
        <f t="shared" ref="F15:G15" si="18">F251</f>
        <v>53242.871509999997</v>
      </c>
      <c r="G15" s="128">
        <f t="shared" si="18"/>
        <v>59000</v>
      </c>
      <c r="H15" s="67">
        <f t="shared" si="2"/>
        <v>110.10558752824922</v>
      </c>
      <c r="I15" s="67">
        <f t="shared" si="12"/>
        <v>110.81295641411583</v>
      </c>
      <c r="K15" s="138"/>
    </row>
    <row r="16" spans="1:17" s="107" customFormat="1" ht="27" customHeight="1">
      <c r="A16" s="226" t="s">
        <v>58</v>
      </c>
      <c r="B16" s="231" t="s">
        <v>435</v>
      </c>
      <c r="C16" s="232"/>
      <c r="D16" s="167"/>
      <c r="E16" s="233"/>
      <c r="F16" s="167"/>
      <c r="G16" s="233"/>
      <c r="H16" s="167"/>
      <c r="I16" s="167"/>
    </row>
    <row r="17" spans="1:14" s="78" customFormat="1" ht="37.5">
      <c r="A17" s="74">
        <v>1</v>
      </c>
      <c r="B17" s="234" t="s">
        <v>436</v>
      </c>
      <c r="C17" s="74" t="s">
        <v>4</v>
      </c>
      <c r="D17" s="80">
        <f>D18+D22+D23</f>
        <v>22201.880238383987</v>
      </c>
      <c r="E17" s="80">
        <f>E18+E22+E23</f>
        <v>22465</v>
      </c>
      <c r="F17" s="80">
        <f>F18+F22+F23</f>
        <v>22782.894899999999</v>
      </c>
      <c r="G17" s="80">
        <f t="shared" ref="G17" si="19">G18+G22+G23</f>
        <v>23170</v>
      </c>
      <c r="H17" s="48">
        <f t="shared" ref="H17:H30" si="20">F17/D17*100</f>
        <v>102.61696151577071</v>
      </c>
      <c r="I17" s="48">
        <f t="shared" ref="I17:I19" si="21">G17/F17*100</f>
        <v>101.69910409409823</v>
      </c>
      <c r="J17" s="176"/>
      <c r="K17" s="112"/>
      <c r="L17" s="176"/>
      <c r="M17" s="176"/>
    </row>
    <row r="18" spans="1:14" ht="20.100000000000001" customHeight="1">
      <c r="A18" s="74"/>
      <c r="B18" s="95" t="s">
        <v>5</v>
      </c>
      <c r="C18" s="92" t="s">
        <v>4</v>
      </c>
      <c r="D18" s="168">
        <f t="shared" ref="D18" si="22">D19+D20+D21</f>
        <v>19669.785242133989</v>
      </c>
      <c r="E18" s="89">
        <f>E19+E20+E21</f>
        <v>19858</v>
      </c>
      <c r="F18" s="89">
        <f>F19+F20+F21</f>
        <v>20140.493440000002</v>
      </c>
      <c r="G18" s="89">
        <f t="shared" ref="G18" si="23">G19+G20+G21</f>
        <v>20370</v>
      </c>
      <c r="H18" s="67">
        <f t="shared" si="20"/>
        <v>102.39305204440019</v>
      </c>
      <c r="I18" s="67">
        <f t="shared" si="21"/>
        <v>101.13952798963797</v>
      </c>
      <c r="J18" s="112"/>
      <c r="K18" s="112"/>
      <c r="L18" s="112"/>
    </row>
    <row r="19" spans="1:14" ht="20.100000000000001" customHeight="1">
      <c r="A19" s="74"/>
      <c r="B19" s="95" t="s">
        <v>437</v>
      </c>
      <c r="C19" s="92" t="s">
        <v>4</v>
      </c>
      <c r="D19" s="89">
        <v>9604.9230721339864</v>
      </c>
      <c r="E19" s="89">
        <v>9520</v>
      </c>
      <c r="F19" s="89">
        <v>9405.4050800000005</v>
      </c>
      <c r="G19" s="89">
        <v>9400</v>
      </c>
      <c r="H19" s="67">
        <f t="shared" si="20"/>
        <v>97.922752835857352</v>
      </c>
      <c r="I19" s="67">
        <f t="shared" si="21"/>
        <v>99.942532193414038</v>
      </c>
      <c r="J19" s="112"/>
      <c r="K19" s="112"/>
    </row>
    <row r="20" spans="1:14" ht="20.100000000000001" customHeight="1">
      <c r="A20" s="74"/>
      <c r="B20" s="95" t="s">
        <v>438</v>
      </c>
      <c r="C20" s="92" t="s">
        <v>4</v>
      </c>
      <c r="D20" s="89">
        <v>9590.840470000001</v>
      </c>
      <c r="E20" s="89">
        <v>9840</v>
      </c>
      <c r="F20" s="89">
        <v>10260</v>
      </c>
      <c r="G20" s="89">
        <v>10470</v>
      </c>
      <c r="H20" s="67">
        <f t="shared" si="20"/>
        <v>106.97706871564718</v>
      </c>
      <c r="I20" s="67">
        <f t="shared" ref="I20:I26" si="24">G20/F20*100</f>
        <v>102.04678362573098</v>
      </c>
      <c r="J20" s="112"/>
      <c r="K20" s="112"/>
    </row>
    <row r="21" spans="1:14" ht="20.100000000000001" customHeight="1">
      <c r="A21" s="74"/>
      <c r="B21" s="95" t="s">
        <v>439</v>
      </c>
      <c r="C21" s="92" t="s">
        <v>4</v>
      </c>
      <c r="D21" s="89">
        <v>474.02170000000001</v>
      </c>
      <c r="E21" s="89">
        <v>498</v>
      </c>
      <c r="F21" s="89">
        <v>475.08835999999997</v>
      </c>
      <c r="G21" s="89">
        <v>500</v>
      </c>
      <c r="H21" s="67">
        <f t="shared" si="20"/>
        <v>100.22502345356763</v>
      </c>
      <c r="I21" s="67">
        <f t="shared" si="24"/>
        <v>105.24358037313313</v>
      </c>
      <c r="K21" s="112"/>
    </row>
    <row r="22" spans="1:14" ht="20.100000000000001" customHeight="1">
      <c r="A22" s="74"/>
      <c r="B22" s="95" t="s">
        <v>7</v>
      </c>
      <c r="C22" s="92" t="s">
        <v>4</v>
      </c>
      <c r="D22" s="89">
        <v>1183.20609625</v>
      </c>
      <c r="E22" s="89">
        <v>1202</v>
      </c>
      <c r="F22" s="89">
        <v>1222.48279</v>
      </c>
      <c r="G22" s="89">
        <v>1300</v>
      </c>
      <c r="H22" s="67">
        <f t="shared" si="20"/>
        <v>103.3195141467308</v>
      </c>
      <c r="I22" s="67">
        <f t="shared" si="24"/>
        <v>106.34096533988836</v>
      </c>
      <c r="J22" s="112"/>
      <c r="K22" s="112"/>
    </row>
    <row r="23" spans="1:14" ht="20.100000000000001" customHeight="1">
      <c r="A23" s="74"/>
      <c r="B23" s="95" t="s">
        <v>8</v>
      </c>
      <c r="C23" s="92" t="s">
        <v>4</v>
      </c>
      <c r="D23" s="89">
        <v>1348.8888999999999</v>
      </c>
      <c r="E23" s="89">
        <v>1405</v>
      </c>
      <c r="F23" s="89">
        <v>1419.91867</v>
      </c>
      <c r="G23" s="89">
        <v>1500</v>
      </c>
      <c r="H23" s="67">
        <f t="shared" si="20"/>
        <v>105.26579839155026</v>
      </c>
      <c r="I23" s="67">
        <f t="shared" si="24"/>
        <v>105.63985330230217</v>
      </c>
      <c r="J23" s="112"/>
      <c r="K23" s="112"/>
    </row>
    <row r="24" spans="1:14" s="78" customFormat="1" ht="37.5">
      <c r="A24" s="74">
        <v>2</v>
      </c>
      <c r="B24" s="234" t="s">
        <v>440</v>
      </c>
      <c r="C24" s="74" t="s">
        <v>4</v>
      </c>
      <c r="D24" s="169">
        <f>D25+D29+D30</f>
        <v>39503.420690000006</v>
      </c>
      <c r="E24" s="169">
        <f>E25+E29+E30</f>
        <v>37987.370525650331</v>
      </c>
      <c r="F24" s="169">
        <f t="shared" ref="F24" si="25">F25+F29+F30</f>
        <v>40516.064948299994</v>
      </c>
      <c r="G24" s="169">
        <f>G25+G29+G30</f>
        <v>41650</v>
      </c>
      <c r="H24" s="48">
        <f t="shared" si="20"/>
        <v>102.56343435736017</v>
      </c>
      <c r="I24" s="48">
        <f t="shared" si="24"/>
        <v>102.79872947470825</v>
      </c>
      <c r="J24" s="82"/>
      <c r="K24" s="176"/>
      <c r="L24" s="176"/>
      <c r="M24" s="176"/>
    </row>
    <row r="25" spans="1:14" ht="20.100000000000001" customHeight="1">
      <c r="A25" s="74"/>
      <c r="B25" s="95" t="s">
        <v>5</v>
      </c>
      <c r="C25" s="92" t="s">
        <v>4</v>
      </c>
      <c r="D25" s="89">
        <f t="shared" ref="D25:E25" si="26">D26+D27+D28</f>
        <v>35373.282490000005</v>
      </c>
      <c r="E25" s="89">
        <f t="shared" si="26"/>
        <v>34117.370525650331</v>
      </c>
      <c r="F25" s="89">
        <f t="shared" ref="F25" si="27">F26+F27+F28</f>
        <v>36185.717921299998</v>
      </c>
      <c r="G25" s="89">
        <f>G26+G27+G28</f>
        <v>37100</v>
      </c>
      <c r="H25" s="67">
        <f t="shared" si="20"/>
        <v>102.29674877226806</v>
      </c>
      <c r="I25" s="67">
        <f t="shared" si="24"/>
        <v>102.52663794231876</v>
      </c>
      <c r="J25" s="112"/>
      <c r="K25" s="112"/>
      <c r="L25" s="112"/>
    </row>
    <row r="26" spans="1:14" ht="20.100000000000001" customHeight="1">
      <c r="A26" s="74"/>
      <c r="B26" s="95" t="s">
        <v>437</v>
      </c>
      <c r="C26" s="92" t="s">
        <v>4</v>
      </c>
      <c r="D26" s="89">
        <v>16341.142580000002</v>
      </c>
      <c r="E26" s="128">
        <v>15998.370525650327</v>
      </c>
      <c r="F26" s="89">
        <v>16007.506204900001</v>
      </c>
      <c r="G26" s="128">
        <v>16200</v>
      </c>
      <c r="H26" s="67">
        <f t="shared" si="20"/>
        <v>97.958304485340335</v>
      </c>
      <c r="I26" s="67">
        <f t="shared" si="24"/>
        <v>101.20252207080873</v>
      </c>
      <c r="J26" s="91"/>
      <c r="K26" s="112"/>
    </row>
    <row r="27" spans="1:14" ht="20.100000000000001" customHeight="1">
      <c r="A27" s="74"/>
      <c r="B27" s="95" t="s">
        <v>438</v>
      </c>
      <c r="C27" s="92" t="s">
        <v>4</v>
      </c>
      <c r="D27" s="89">
        <v>18373.950359999999</v>
      </c>
      <c r="E27" s="128">
        <v>17425</v>
      </c>
      <c r="F27" s="89">
        <v>19517.838895999997</v>
      </c>
      <c r="G27" s="128">
        <v>20200</v>
      </c>
      <c r="H27" s="67">
        <f t="shared" si="20"/>
        <v>106.22559935989726</v>
      </c>
      <c r="I27" s="67">
        <f t="shared" ref="I27:I30" si="28">G27/F27*100</f>
        <v>103.49506473352336</v>
      </c>
    </row>
    <row r="28" spans="1:14" ht="20.100000000000001" customHeight="1">
      <c r="A28" s="74"/>
      <c r="B28" s="95" t="s">
        <v>439</v>
      </c>
      <c r="C28" s="92" t="s">
        <v>4</v>
      </c>
      <c r="D28" s="89">
        <v>658.18955000000005</v>
      </c>
      <c r="E28" s="128">
        <v>694</v>
      </c>
      <c r="F28" s="89">
        <v>660.37282040000002</v>
      </c>
      <c r="G28" s="128">
        <v>700</v>
      </c>
      <c r="H28" s="67">
        <f t="shared" si="20"/>
        <v>100.33170845693311</v>
      </c>
      <c r="I28" s="67">
        <f>G28/F28*100</f>
        <v>106.00072843337148</v>
      </c>
    </row>
    <row r="29" spans="1:14" ht="20.100000000000001" customHeight="1">
      <c r="A29" s="74"/>
      <c r="B29" s="95" t="s">
        <v>7</v>
      </c>
      <c r="C29" s="92" t="s">
        <v>4</v>
      </c>
      <c r="D29" s="89">
        <v>2099.1334300000003</v>
      </c>
      <c r="E29" s="128">
        <v>1750</v>
      </c>
      <c r="F29" s="89">
        <v>2200.4690220000002</v>
      </c>
      <c r="G29" s="128">
        <v>2300</v>
      </c>
      <c r="H29" s="67">
        <f t="shared" si="20"/>
        <v>104.82749645886015</v>
      </c>
      <c r="I29" s="67">
        <f>G29/F29*100</f>
        <v>104.523171060574</v>
      </c>
    </row>
    <row r="30" spans="1:14" ht="20.100000000000001" customHeight="1">
      <c r="A30" s="74"/>
      <c r="B30" s="95" t="s">
        <v>8</v>
      </c>
      <c r="C30" s="92" t="s">
        <v>4</v>
      </c>
      <c r="D30" s="89">
        <v>2031.00477</v>
      </c>
      <c r="E30" s="128">
        <v>2120</v>
      </c>
      <c r="F30" s="89">
        <v>2129.878005</v>
      </c>
      <c r="G30" s="128">
        <v>2250</v>
      </c>
      <c r="H30" s="67">
        <f t="shared" si="20"/>
        <v>104.86819314560252</v>
      </c>
      <c r="I30" s="67">
        <f t="shared" si="28"/>
        <v>105.63985330230217</v>
      </c>
    </row>
    <row r="31" spans="1:14" s="78" customFormat="1" ht="20.100000000000001" customHeight="1">
      <c r="A31" s="74" t="s">
        <v>47</v>
      </c>
      <c r="B31" s="126" t="s">
        <v>441</v>
      </c>
      <c r="C31" s="74" t="s">
        <v>14</v>
      </c>
      <c r="D31" s="79">
        <v>135</v>
      </c>
      <c r="E31" s="79" t="s">
        <v>442</v>
      </c>
      <c r="F31" s="79">
        <v>138</v>
      </c>
      <c r="G31" s="79" t="s">
        <v>620</v>
      </c>
      <c r="H31" s="139" t="s">
        <v>6</v>
      </c>
      <c r="I31" s="139" t="s">
        <v>6</v>
      </c>
      <c r="J31" s="170"/>
      <c r="K31" s="170"/>
    </row>
    <row r="32" spans="1:14" s="78" customFormat="1" ht="24" customHeight="1">
      <c r="A32" s="74">
        <v>3</v>
      </c>
      <c r="B32" s="126" t="s">
        <v>443</v>
      </c>
      <c r="C32" s="92"/>
      <c r="D32" s="79"/>
      <c r="E32" s="79"/>
      <c r="F32" s="79"/>
      <c r="G32" s="79"/>
      <c r="H32" s="79"/>
      <c r="I32" s="74"/>
      <c r="J32" s="69"/>
      <c r="K32" s="69"/>
      <c r="L32" s="69"/>
      <c r="M32" s="69"/>
      <c r="N32" s="69"/>
    </row>
    <row r="33" spans="1:10" s="281" customFormat="1" ht="20.100000000000001" customHeight="1">
      <c r="A33" s="35" t="s">
        <v>579</v>
      </c>
      <c r="B33" s="31" t="s">
        <v>11</v>
      </c>
      <c r="C33" s="33"/>
      <c r="D33" s="33"/>
      <c r="E33" s="33"/>
      <c r="F33" s="33"/>
      <c r="G33" s="33"/>
      <c r="H33" s="33"/>
      <c r="I33" s="330"/>
    </row>
    <row r="34" spans="1:10" s="281" customFormat="1" ht="20.100000000000001" customHeight="1">
      <c r="A34" s="39" t="s">
        <v>12</v>
      </c>
      <c r="B34" s="235" t="s">
        <v>444</v>
      </c>
      <c r="C34" s="36"/>
      <c r="D34" s="215"/>
      <c r="E34" s="30"/>
      <c r="F34" s="33"/>
      <c r="G34" s="33"/>
      <c r="H34" s="33"/>
      <c r="I34" s="330"/>
    </row>
    <row r="35" spans="1:10" s="281" customFormat="1" ht="20.100000000000001" customHeight="1">
      <c r="A35" s="39"/>
      <c r="B35" s="38" t="s">
        <v>445</v>
      </c>
      <c r="C35" s="30" t="s">
        <v>13</v>
      </c>
      <c r="D35" s="236">
        <f>D38+D46</f>
        <v>107763.31999999999</v>
      </c>
      <c r="E35" s="236">
        <f>E38+E46</f>
        <v>106000</v>
      </c>
      <c r="F35" s="236">
        <f>F38+F46</f>
        <v>106219</v>
      </c>
      <c r="G35" s="236">
        <f>G38+G46</f>
        <v>103900</v>
      </c>
      <c r="H35" s="282">
        <f>F35/D35*100</f>
        <v>98.566933535455306</v>
      </c>
      <c r="I35" s="282">
        <f>G35/F35*100</f>
        <v>97.816774776640713</v>
      </c>
      <c r="J35" s="214"/>
    </row>
    <row r="36" spans="1:10" s="281" customFormat="1" ht="20.100000000000001" customHeight="1">
      <c r="A36" s="39"/>
      <c r="B36" s="38" t="s">
        <v>446</v>
      </c>
      <c r="C36" s="30" t="s">
        <v>18</v>
      </c>
      <c r="D36" s="236">
        <f>D40+D48</f>
        <v>608726.20000000007</v>
      </c>
      <c r="E36" s="236">
        <f>E40+E48</f>
        <v>604000</v>
      </c>
      <c r="F36" s="236">
        <f>F40+F48</f>
        <v>603128.29999999993</v>
      </c>
      <c r="G36" s="236">
        <f>G40+G48</f>
        <v>595590</v>
      </c>
      <c r="H36" s="282">
        <f>F36/D36*100</f>
        <v>99.08039115122692</v>
      </c>
      <c r="I36" s="282">
        <f t="shared" ref="I36:I99" si="29">G36/F36*100</f>
        <v>98.750133263519572</v>
      </c>
    </row>
    <row r="37" spans="1:10" s="281" customFormat="1" ht="20.100000000000001" customHeight="1">
      <c r="A37" s="238" t="s">
        <v>47</v>
      </c>
      <c r="B37" s="235" t="s">
        <v>447</v>
      </c>
      <c r="C37" s="283"/>
      <c r="D37" s="284"/>
      <c r="E37" s="284"/>
      <c r="F37" s="34"/>
      <c r="G37" s="34"/>
      <c r="H37" s="282"/>
      <c r="I37" s="282"/>
    </row>
    <row r="38" spans="1:10" s="281" customFormat="1" ht="20.100000000000001" customHeight="1">
      <c r="A38" s="238"/>
      <c r="B38" s="239" t="s">
        <v>448</v>
      </c>
      <c r="C38" s="30" t="s">
        <v>449</v>
      </c>
      <c r="D38" s="236">
        <v>97707.209999999992</v>
      </c>
      <c r="E38" s="236">
        <v>96000</v>
      </c>
      <c r="F38" s="236">
        <v>95850.2</v>
      </c>
      <c r="G38" s="236">
        <v>94500</v>
      </c>
      <c r="H38" s="282">
        <f t="shared" ref="H38:H100" si="30">F38/D38*100</f>
        <v>98.099413543790675</v>
      </c>
      <c r="I38" s="282">
        <f t="shared" si="29"/>
        <v>98.591343575704599</v>
      </c>
    </row>
    <row r="39" spans="1:10" s="281" customFormat="1" ht="20.100000000000001" customHeight="1">
      <c r="A39" s="215"/>
      <c r="B39" s="239" t="s">
        <v>450</v>
      </c>
      <c r="C39" s="30" t="s">
        <v>451</v>
      </c>
      <c r="D39" s="240">
        <v>58.482227322161293</v>
      </c>
      <c r="E39" s="240">
        <v>58.5</v>
      </c>
      <c r="F39" s="240">
        <v>58.33</v>
      </c>
      <c r="G39" s="240">
        <v>58.7</v>
      </c>
      <c r="H39" s="282">
        <f t="shared" si="30"/>
        <v>99.739703275453721</v>
      </c>
      <c r="I39" s="282">
        <f t="shared" si="29"/>
        <v>100.63432196125494</v>
      </c>
    </row>
    <row r="40" spans="1:10" s="281" customFormat="1" ht="20.100000000000001" customHeight="1">
      <c r="A40" s="215"/>
      <c r="B40" s="239" t="s">
        <v>452</v>
      </c>
      <c r="C40" s="30" t="s">
        <v>453</v>
      </c>
      <c r="D40" s="171">
        <v>566889.4</v>
      </c>
      <c r="E40" s="171">
        <v>562000</v>
      </c>
      <c r="F40" s="171">
        <v>559138.1</v>
      </c>
      <c r="G40" s="171">
        <v>554700</v>
      </c>
      <c r="H40" s="282">
        <f>F40/D40*100</f>
        <v>98.63266097408065</v>
      </c>
      <c r="I40" s="282">
        <f t="shared" si="29"/>
        <v>99.20626049271192</v>
      </c>
    </row>
    <row r="41" spans="1:10" s="281" customFormat="1" ht="20.100000000000001" customHeight="1">
      <c r="A41" s="215"/>
      <c r="B41" s="235" t="s">
        <v>606</v>
      </c>
      <c r="C41" s="285"/>
      <c r="D41" s="284"/>
      <c r="E41" s="284"/>
      <c r="F41" s="34"/>
      <c r="G41" s="34"/>
      <c r="H41" s="282"/>
      <c r="I41" s="282"/>
    </row>
    <row r="42" spans="1:10" s="281" customFormat="1" ht="20.100000000000001" customHeight="1">
      <c r="A42" s="215"/>
      <c r="B42" s="243" t="s">
        <v>448</v>
      </c>
      <c r="C42" s="30" t="s">
        <v>449</v>
      </c>
      <c r="D42" s="171">
        <v>45010</v>
      </c>
      <c r="E42" s="171">
        <v>45100</v>
      </c>
      <c r="F42" s="171">
        <v>45500</v>
      </c>
      <c r="G42" s="171">
        <v>46400</v>
      </c>
      <c r="H42" s="282">
        <f t="shared" si="30"/>
        <v>101.08864696734059</v>
      </c>
      <c r="I42" s="282">
        <f t="shared" si="29"/>
        <v>101.97802197802197</v>
      </c>
    </row>
    <row r="43" spans="1:10" s="281" customFormat="1" ht="20.100000000000001" customHeight="1">
      <c r="A43" s="215"/>
      <c r="B43" s="243" t="s">
        <v>450</v>
      </c>
      <c r="C43" s="30" t="s">
        <v>451</v>
      </c>
      <c r="D43" s="240">
        <v>60.8</v>
      </c>
      <c r="E43" s="240">
        <v>60.8</v>
      </c>
      <c r="F43" s="240">
        <v>60.8</v>
      </c>
      <c r="G43" s="240">
        <v>61.573275862068968</v>
      </c>
      <c r="H43" s="282">
        <f t="shared" si="30"/>
        <v>100</v>
      </c>
      <c r="I43" s="282">
        <f t="shared" si="29"/>
        <v>101.27183529945553</v>
      </c>
    </row>
    <row r="44" spans="1:10" s="281" customFormat="1" ht="20.100000000000001" customHeight="1">
      <c r="A44" s="215"/>
      <c r="B44" s="243" t="s">
        <v>452</v>
      </c>
      <c r="C44" s="30" t="s">
        <v>453</v>
      </c>
      <c r="D44" s="171">
        <v>273436</v>
      </c>
      <c r="E44" s="171">
        <v>274208</v>
      </c>
      <c r="F44" s="171">
        <v>276640</v>
      </c>
      <c r="G44" s="171">
        <v>285700</v>
      </c>
      <c r="H44" s="282">
        <f t="shared" si="30"/>
        <v>101.1717549993417</v>
      </c>
      <c r="I44" s="282">
        <f t="shared" si="29"/>
        <v>103.27501445922498</v>
      </c>
    </row>
    <row r="45" spans="1:10" s="281" customFormat="1" ht="20.100000000000001" customHeight="1">
      <c r="A45" s="215" t="s">
        <v>47</v>
      </c>
      <c r="B45" s="235" t="s">
        <v>454</v>
      </c>
      <c r="C45" s="286"/>
      <c r="D45" s="287"/>
      <c r="E45" s="287"/>
      <c r="F45" s="34"/>
      <c r="G45" s="34"/>
      <c r="H45" s="282"/>
      <c r="I45" s="282"/>
    </row>
    <row r="46" spans="1:10" s="281" customFormat="1" ht="20.100000000000001" customHeight="1">
      <c r="A46" s="215"/>
      <c r="B46" s="243" t="s">
        <v>448</v>
      </c>
      <c r="C46" s="30" t="s">
        <v>449</v>
      </c>
      <c r="D46" s="236">
        <v>10056.109999999999</v>
      </c>
      <c r="E46" s="236">
        <v>10000</v>
      </c>
      <c r="F46" s="236">
        <v>10368.799999999999</v>
      </c>
      <c r="G46" s="236">
        <v>9400</v>
      </c>
      <c r="H46" s="282">
        <f t="shared" si="30"/>
        <v>103.10945286000252</v>
      </c>
      <c r="I46" s="282">
        <f t="shared" si="29"/>
        <v>90.656585140035489</v>
      </c>
    </row>
    <row r="47" spans="1:10" s="281" customFormat="1" ht="20.100000000000001" customHeight="1">
      <c r="A47" s="39"/>
      <c r="B47" s="243" t="s">
        <v>450</v>
      </c>
      <c r="C47" s="30" t="s">
        <v>451</v>
      </c>
      <c r="D47" s="240">
        <v>42.322364487768169</v>
      </c>
      <c r="E47" s="240">
        <v>42</v>
      </c>
      <c r="F47" s="240">
        <v>42.43</v>
      </c>
      <c r="G47" s="240">
        <v>43.5</v>
      </c>
      <c r="H47" s="282">
        <f t="shared" si="30"/>
        <v>100.25432301227626</v>
      </c>
      <c r="I47" s="282">
        <f t="shared" si="29"/>
        <v>102.52180061277399</v>
      </c>
    </row>
    <row r="48" spans="1:10" s="281" customFormat="1" ht="20.100000000000001" customHeight="1">
      <c r="A48" s="39"/>
      <c r="B48" s="243" t="s">
        <v>452</v>
      </c>
      <c r="C48" s="30" t="s">
        <v>453</v>
      </c>
      <c r="D48" s="171">
        <v>41836.800000000003</v>
      </c>
      <c r="E48" s="171">
        <v>42000</v>
      </c>
      <c r="F48" s="171">
        <v>43990.2</v>
      </c>
      <c r="G48" s="171">
        <f>G47*G46/10</f>
        <v>40890</v>
      </c>
      <c r="H48" s="282">
        <f t="shared" si="30"/>
        <v>105.1471431849472</v>
      </c>
      <c r="I48" s="282">
        <f t="shared" si="29"/>
        <v>92.95252124336784</v>
      </c>
    </row>
    <row r="49" spans="1:12" s="281" customFormat="1" ht="20.100000000000001" customHeight="1">
      <c r="A49" s="39" t="s">
        <v>17</v>
      </c>
      <c r="B49" s="31" t="s">
        <v>455</v>
      </c>
      <c r="C49" s="39"/>
      <c r="D49" s="287"/>
      <c r="E49" s="288"/>
      <c r="F49" s="34"/>
      <c r="G49" s="34"/>
      <c r="H49" s="282"/>
      <c r="I49" s="282"/>
    </row>
    <row r="50" spans="1:12" s="281" customFormat="1" ht="20.100000000000001" customHeight="1">
      <c r="A50" s="215" t="s">
        <v>47</v>
      </c>
      <c r="B50" s="244" t="s">
        <v>456</v>
      </c>
      <c r="C50" s="215"/>
      <c r="D50" s="287"/>
      <c r="E50" s="287"/>
      <c r="F50" s="34"/>
      <c r="G50" s="34"/>
      <c r="H50" s="282"/>
      <c r="I50" s="282"/>
    </row>
    <row r="51" spans="1:12" s="281" customFormat="1" ht="20.100000000000001" customHeight="1">
      <c r="A51" s="39"/>
      <c r="B51" s="243" t="s">
        <v>448</v>
      </c>
      <c r="C51" s="30" t="s">
        <v>449</v>
      </c>
      <c r="D51" s="331">
        <v>3682.0499999999997</v>
      </c>
      <c r="E51" s="246">
        <v>3600</v>
      </c>
      <c r="F51" s="245">
        <v>3440.3</v>
      </c>
      <c r="G51" s="246">
        <v>3400</v>
      </c>
      <c r="H51" s="282">
        <f t="shared" si="30"/>
        <v>93.434364009179689</v>
      </c>
      <c r="I51" s="282">
        <f t="shared" si="29"/>
        <v>98.828590529895649</v>
      </c>
    </row>
    <row r="52" spans="1:12" s="281" customFormat="1" ht="20.100000000000001" customHeight="1">
      <c r="A52" s="39"/>
      <c r="B52" s="243" t="s">
        <v>450</v>
      </c>
      <c r="C52" s="30" t="s">
        <v>451</v>
      </c>
      <c r="D52" s="240">
        <v>113.15744309900978</v>
      </c>
      <c r="E52" s="247">
        <v>112.4</v>
      </c>
      <c r="F52" s="240">
        <v>113.87</v>
      </c>
      <c r="G52" s="247">
        <v>114</v>
      </c>
      <c r="H52" s="282">
        <f t="shared" si="30"/>
        <v>100.62970396067253</v>
      </c>
      <c r="I52" s="282">
        <f t="shared" si="29"/>
        <v>100.11416527619215</v>
      </c>
    </row>
    <row r="53" spans="1:12" s="281" customFormat="1" ht="20.100000000000001" customHeight="1">
      <c r="A53" s="39"/>
      <c r="B53" s="243" t="s">
        <v>452</v>
      </c>
      <c r="C53" s="30" t="s">
        <v>453</v>
      </c>
      <c r="D53" s="245">
        <v>41538.400000000001</v>
      </c>
      <c r="E53" s="246">
        <v>40455</v>
      </c>
      <c r="F53" s="245">
        <v>39176.199999999997</v>
      </c>
      <c r="G53" s="246">
        <f>G51*G52/10</f>
        <v>38760</v>
      </c>
      <c r="H53" s="282">
        <f t="shared" si="30"/>
        <v>94.313213797353768</v>
      </c>
      <c r="I53" s="282">
        <f t="shared" si="29"/>
        <v>98.937620289869869</v>
      </c>
    </row>
    <row r="54" spans="1:12" s="281" customFormat="1" ht="20.100000000000001" customHeight="1">
      <c r="A54" s="39" t="s">
        <v>50</v>
      </c>
      <c r="B54" s="192" t="s">
        <v>582</v>
      </c>
      <c r="C54" s="30"/>
      <c r="D54" s="287"/>
      <c r="E54" s="288"/>
      <c r="F54" s="34"/>
      <c r="G54" s="34"/>
      <c r="H54" s="282"/>
      <c r="I54" s="282"/>
    </row>
    <row r="55" spans="1:12" s="281" customFormat="1" ht="20.100000000000001" customHeight="1">
      <c r="A55" s="216" t="s">
        <v>47</v>
      </c>
      <c r="B55" s="244" t="s">
        <v>457</v>
      </c>
      <c r="C55" s="216"/>
      <c r="D55" s="252"/>
      <c r="E55" s="252"/>
      <c r="F55" s="32"/>
      <c r="G55" s="34"/>
      <c r="H55" s="282"/>
      <c r="I55" s="282"/>
    </row>
    <row r="56" spans="1:12" s="281" customFormat="1" ht="20.100000000000001" customHeight="1">
      <c r="A56" s="35"/>
      <c r="B56" s="243" t="s">
        <v>458</v>
      </c>
      <c r="C56" s="30" t="s">
        <v>449</v>
      </c>
      <c r="D56" s="171">
        <v>29111.699999999997</v>
      </c>
      <c r="E56" s="171">
        <v>29700</v>
      </c>
      <c r="F56" s="171">
        <v>29755.1</v>
      </c>
      <c r="G56" s="171">
        <v>29959</v>
      </c>
      <c r="H56" s="282">
        <f t="shared" si="30"/>
        <v>102.21010796346486</v>
      </c>
      <c r="I56" s="282">
        <f t="shared" si="29"/>
        <v>100.68526067800143</v>
      </c>
    </row>
    <row r="57" spans="1:12" s="281" customFormat="1" ht="20.100000000000001" customHeight="1">
      <c r="A57" s="35"/>
      <c r="B57" s="283" t="s">
        <v>583</v>
      </c>
      <c r="C57" s="30" t="s">
        <v>449</v>
      </c>
      <c r="D57" s="171">
        <v>27759.489999999998</v>
      </c>
      <c r="E57" s="171">
        <v>27900</v>
      </c>
      <c r="F57" s="171">
        <v>27900</v>
      </c>
      <c r="G57" s="171">
        <v>28000</v>
      </c>
      <c r="H57" s="282">
        <f t="shared" si="30"/>
        <v>100.50616924158189</v>
      </c>
      <c r="I57" s="282">
        <f t="shared" si="29"/>
        <v>100.35842293906809</v>
      </c>
    </row>
    <row r="58" spans="1:12" s="281" customFormat="1" ht="20.100000000000001" customHeight="1">
      <c r="A58" s="35"/>
      <c r="B58" s="243" t="s">
        <v>450</v>
      </c>
      <c r="C58" s="30" t="s">
        <v>451</v>
      </c>
      <c r="D58" s="248">
        <v>71.760035937259673</v>
      </c>
      <c r="E58" s="289">
        <v>57.3</v>
      </c>
      <c r="F58" s="290">
        <f>F59/F57*10</f>
        <v>73.392831541218641</v>
      </c>
      <c r="G58" s="289">
        <v>57.160714285714285</v>
      </c>
      <c r="H58" s="282">
        <f t="shared" si="30"/>
        <v>102.27535505331483</v>
      </c>
      <c r="I58" s="282">
        <f t="shared" si="29"/>
        <v>77.883238846850972</v>
      </c>
    </row>
    <row r="59" spans="1:12" s="281" customFormat="1" ht="20.100000000000001" customHeight="1">
      <c r="A59" s="35"/>
      <c r="B59" s="243" t="s">
        <v>452</v>
      </c>
      <c r="C59" s="30" t="s">
        <v>453</v>
      </c>
      <c r="D59" s="171">
        <v>199202.2</v>
      </c>
      <c r="E59" s="171">
        <v>160000</v>
      </c>
      <c r="F59" s="171">
        <v>204766</v>
      </c>
      <c r="G59" s="171">
        <v>160050</v>
      </c>
      <c r="H59" s="282">
        <f t="shared" si="30"/>
        <v>102.79304144231338</v>
      </c>
      <c r="I59" s="282">
        <f t="shared" si="29"/>
        <v>78.162390240567277</v>
      </c>
    </row>
    <row r="60" spans="1:12" s="281" customFormat="1" ht="20.100000000000001" customHeight="1">
      <c r="A60" s="35"/>
      <c r="B60" s="244" t="s">
        <v>460</v>
      </c>
      <c r="C60" s="283"/>
      <c r="D60" s="283"/>
      <c r="E60" s="283"/>
      <c r="F60" s="283"/>
      <c r="G60" s="33"/>
      <c r="H60" s="282"/>
      <c r="I60" s="282"/>
    </row>
    <row r="61" spans="1:12" s="281" customFormat="1" ht="20.100000000000001" customHeight="1">
      <c r="A61" s="216"/>
      <c r="B61" s="244" t="s">
        <v>461</v>
      </c>
      <c r="C61" s="216"/>
      <c r="D61" s="32"/>
      <c r="E61" s="32"/>
      <c r="F61" s="32"/>
      <c r="G61" s="34"/>
      <c r="H61" s="282"/>
      <c r="I61" s="282"/>
    </row>
    <row r="62" spans="1:12" s="281" customFormat="1" ht="20.100000000000001" customHeight="1">
      <c r="A62" s="35"/>
      <c r="B62" s="243" t="s">
        <v>448</v>
      </c>
      <c r="C62" s="30" t="s">
        <v>449</v>
      </c>
      <c r="D62" s="171">
        <v>15400</v>
      </c>
      <c r="E62" s="171">
        <v>15600</v>
      </c>
      <c r="F62" s="171">
        <v>15600</v>
      </c>
      <c r="G62" s="171">
        <v>15800</v>
      </c>
      <c r="H62" s="282">
        <f t="shared" si="30"/>
        <v>101.29870129870129</v>
      </c>
      <c r="I62" s="282">
        <f t="shared" si="29"/>
        <v>101.28205128205127</v>
      </c>
      <c r="L62" s="214"/>
    </row>
    <row r="63" spans="1:12" s="281" customFormat="1" ht="20.100000000000001" customHeight="1">
      <c r="A63" s="35"/>
      <c r="B63" s="243" t="s">
        <v>450</v>
      </c>
      <c r="C63" s="30" t="s">
        <v>451</v>
      </c>
      <c r="D63" s="242">
        <v>73.3</v>
      </c>
      <c r="E63" s="242">
        <v>73</v>
      </c>
      <c r="F63" s="242">
        <v>73</v>
      </c>
      <c r="G63" s="242">
        <v>73</v>
      </c>
      <c r="H63" s="282">
        <f t="shared" si="30"/>
        <v>99.590723055934518</v>
      </c>
      <c r="I63" s="282">
        <f t="shared" si="29"/>
        <v>100</v>
      </c>
    </row>
    <row r="64" spans="1:12" s="281" customFormat="1" ht="20.100000000000001" customHeight="1">
      <c r="A64" s="35"/>
      <c r="B64" s="243" t="s">
        <v>452</v>
      </c>
      <c r="C64" s="30" t="s">
        <v>453</v>
      </c>
      <c r="D64" s="171">
        <v>112900</v>
      </c>
      <c r="E64" s="171">
        <v>113880</v>
      </c>
      <c r="F64" s="171">
        <v>113880</v>
      </c>
      <c r="G64" s="171">
        <v>115340</v>
      </c>
      <c r="H64" s="282">
        <f t="shared" si="30"/>
        <v>100.8680248007086</v>
      </c>
      <c r="I64" s="282">
        <f t="shared" si="29"/>
        <v>101.28205128205127</v>
      </c>
    </row>
    <row r="65" spans="1:9" s="281" customFormat="1" ht="20.100000000000001" customHeight="1">
      <c r="A65" s="216"/>
      <c r="B65" s="244" t="s">
        <v>462</v>
      </c>
      <c r="C65" s="216"/>
      <c r="D65" s="291"/>
      <c r="E65" s="291"/>
      <c r="F65" s="34"/>
      <c r="G65" s="34"/>
      <c r="H65" s="282"/>
      <c r="I65" s="282"/>
    </row>
    <row r="66" spans="1:9" s="281" customFormat="1" ht="20.100000000000001" customHeight="1">
      <c r="A66" s="35"/>
      <c r="B66" s="243" t="s">
        <v>448</v>
      </c>
      <c r="C66" s="30" t="s">
        <v>449</v>
      </c>
      <c r="D66" s="249">
        <v>7700</v>
      </c>
      <c r="E66" s="249">
        <v>7700</v>
      </c>
      <c r="F66" s="249">
        <v>7700</v>
      </c>
      <c r="G66" s="249">
        <v>7700</v>
      </c>
      <c r="H66" s="282">
        <f t="shared" si="30"/>
        <v>100</v>
      </c>
      <c r="I66" s="282">
        <f t="shared" si="29"/>
        <v>100</v>
      </c>
    </row>
    <row r="67" spans="1:9" s="281" customFormat="1" ht="20.100000000000001" customHeight="1">
      <c r="A67" s="35"/>
      <c r="B67" s="243" t="s">
        <v>450</v>
      </c>
      <c r="C67" s="30" t="s">
        <v>451</v>
      </c>
      <c r="D67" s="242">
        <v>79.3</v>
      </c>
      <c r="E67" s="242">
        <v>71.688311688311686</v>
      </c>
      <c r="F67" s="242">
        <v>71.7</v>
      </c>
      <c r="G67" s="242">
        <v>71.688311688311686</v>
      </c>
      <c r="H67" s="282">
        <f t="shared" si="30"/>
        <v>90.41614123581337</v>
      </c>
      <c r="I67" s="282">
        <f t="shared" si="29"/>
        <v>99.983698310058131</v>
      </c>
    </row>
    <row r="68" spans="1:9" s="281" customFormat="1" ht="20.100000000000001" customHeight="1">
      <c r="A68" s="35"/>
      <c r="B68" s="243" t="s">
        <v>452</v>
      </c>
      <c r="C68" s="30" t="s">
        <v>453</v>
      </c>
      <c r="D68" s="249">
        <v>61048</v>
      </c>
      <c r="E68" s="249">
        <v>55200</v>
      </c>
      <c r="F68" s="249">
        <v>55200</v>
      </c>
      <c r="G68" s="249">
        <v>55200</v>
      </c>
      <c r="H68" s="282">
        <f t="shared" si="30"/>
        <v>90.420652601231822</v>
      </c>
      <c r="I68" s="282">
        <f t="shared" si="29"/>
        <v>100</v>
      </c>
    </row>
    <row r="69" spans="1:9" s="281" customFormat="1" ht="39">
      <c r="A69" s="216"/>
      <c r="B69" s="235" t="s">
        <v>605</v>
      </c>
      <c r="C69" s="216"/>
      <c r="D69" s="291"/>
      <c r="E69" s="291"/>
      <c r="F69" s="34"/>
      <c r="G69" s="34"/>
      <c r="H69" s="282"/>
      <c r="I69" s="282"/>
    </row>
    <row r="70" spans="1:9" s="281" customFormat="1" ht="20.100000000000001" customHeight="1">
      <c r="A70" s="33"/>
      <c r="B70" s="243" t="s">
        <v>448</v>
      </c>
      <c r="C70" s="30" t="s">
        <v>449</v>
      </c>
      <c r="D70" s="236">
        <v>555.51</v>
      </c>
      <c r="E70" s="236">
        <v>1086</v>
      </c>
      <c r="F70" s="236">
        <v>1086</v>
      </c>
      <c r="G70" s="236">
        <v>1100</v>
      </c>
      <c r="H70" s="282">
        <f t="shared" si="30"/>
        <v>195.49603067451531</v>
      </c>
      <c r="I70" s="282">
        <f t="shared" si="29"/>
        <v>101.28913443830572</v>
      </c>
    </row>
    <row r="71" spans="1:9" s="281" customFormat="1" ht="20.100000000000001" customHeight="1">
      <c r="A71" s="35"/>
      <c r="B71" s="243" t="s">
        <v>450</v>
      </c>
      <c r="C71" s="30" t="s">
        <v>451</v>
      </c>
      <c r="D71" s="292">
        <v>85</v>
      </c>
      <c r="E71" s="292">
        <v>84.714548802946595</v>
      </c>
      <c r="F71" s="292">
        <v>84.7</v>
      </c>
      <c r="G71" s="292">
        <v>85</v>
      </c>
      <c r="H71" s="282">
        <f t="shared" si="30"/>
        <v>99.647058823529406</v>
      </c>
      <c r="I71" s="282">
        <f t="shared" si="29"/>
        <v>100.35419126328217</v>
      </c>
    </row>
    <row r="72" spans="1:9" s="281" customFormat="1" ht="20.100000000000001" customHeight="1">
      <c r="A72" s="35"/>
      <c r="B72" s="243" t="s">
        <v>452</v>
      </c>
      <c r="C72" s="30" t="s">
        <v>453</v>
      </c>
      <c r="D72" s="171">
        <v>4722</v>
      </c>
      <c r="E72" s="171">
        <v>9200</v>
      </c>
      <c r="F72" s="171">
        <v>9200</v>
      </c>
      <c r="G72" s="171">
        <v>9350</v>
      </c>
      <c r="H72" s="282">
        <f t="shared" si="30"/>
        <v>194.83269800931808</v>
      </c>
      <c r="I72" s="282">
        <f t="shared" si="29"/>
        <v>101.63043478260869</v>
      </c>
    </row>
    <row r="73" spans="1:9" s="281" customFormat="1" ht="20.100000000000001" customHeight="1">
      <c r="A73" s="216" t="s">
        <v>47</v>
      </c>
      <c r="B73" s="244" t="s">
        <v>463</v>
      </c>
      <c r="C73" s="216"/>
      <c r="D73" s="291"/>
      <c r="E73" s="291"/>
      <c r="F73" s="34"/>
      <c r="G73" s="34"/>
      <c r="H73" s="282"/>
      <c r="I73" s="282"/>
    </row>
    <row r="74" spans="1:9" s="281" customFormat="1" ht="20.100000000000001" customHeight="1">
      <c r="A74" s="35"/>
      <c r="B74" s="243" t="s">
        <v>458</v>
      </c>
      <c r="C74" s="33" t="s">
        <v>13</v>
      </c>
      <c r="D74" s="236">
        <v>4161.53</v>
      </c>
      <c r="E74" s="236">
        <v>3700</v>
      </c>
      <c r="F74" s="236">
        <v>3485.9</v>
      </c>
      <c r="G74" s="236">
        <v>3000</v>
      </c>
      <c r="H74" s="282">
        <f t="shared" si="30"/>
        <v>83.764865325973872</v>
      </c>
      <c r="I74" s="282">
        <f t="shared" si="29"/>
        <v>86.060988553888521</v>
      </c>
    </row>
    <row r="75" spans="1:9" s="281" customFormat="1" ht="20.100000000000001" customHeight="1">
      <c r="A75" s="35"/>
      <c r="B75" s="243" t="s">
        <v>583</v>
      </c>
      <c r="C75" s="33" t="s">
        <v>13</v>
      </c>
      <c r="D75" s="32">
        <v>3947.2999999999997</v>
      </c>
      <c r="E75" s="32">
        <v>3300</v>
      </c>
      <c r="F75" s="32">
        <v>3300</v>
      </c>
      <c r="G75" s="32">
        <v>2800</v>
      </c>
      <c r="H75" s="282">
        <f t="shared" si="30"/>
        <v>83.601449091784261</v>
      </c>
      <c r="I75" s="282">
        <f t="shared" si="29"/>
        <v>84.848484848484844</v>
      </c>
    </row>
    <row r="76" spans="1:9" s="281" customFormat="1" ht="20.100000000000001" customHeight="1">
      <c r="A76" s="35"/>
      <c r="B76" s="243" t="s">
        <v>450</v>
      </c>
      <c r="C76" s="33" t="s">
        <v>451</v>
      </c>
      <c r="D76" s="292">
        <v>106.45884528665164</v>
      </c>
      <c r="E76" s="292">
        <v>109.1</v>
      </c>
      <c r="F76" s="292">
        <v>100</v>
      </c>
      <c r="G76" s="292">
        <f>G77/G75*10</f>
        <v>108.92857142857142</v>
      </c>
      <c r="H76" s="282">
        <f t="shared" si="30"/>
        <v>93.933012076863591</v>
      </c>
      <c r="I76" s="282">
        <f t="shared" si="29"/>
        <v>108.92857142857142</v>
      </c>
    </row>
    <row r="77" spans="1:9" s="281" customFormat="1" ht="20.100000000000001" customHeight="1">
      <c r="A77" s="35"/>
      <c r="B77" s="243" t="s">
        <v>452</v>
      </c>
      <c r="C77" s="33" t="s">
        <v>18</v>
      </c>
      <c r="D77" s="236">
        <v>42022.5</v>
      </c>
      <c r="E77" s="236">
        <v>36000</v>
      </c>
      <c r="F77" s="236">
        <v>36000</v>
      </c>
      <c r="G77" s="236">
        <v>30500</v>
      </c>
      <c r="H77" s="282">
        <f t="shared" si="30"/>
        <v>85.668391932893101</v>
      </c>
      <c r="I77" s="282">
        <f t="shared" si="29"/>
        <v>84.722222222222214</v>
      </c>
    </row>
    <row r="78" spans="1:9" s="281" customFormat="1" ht="20.100000000000001" customHeight="1">
      <c r="A78" s="216"/>
      <c r="B78" s="244" t="s">
        <v>464</v>
      </c>
      <c r="C78" s="197"/>
      <c r="D78" s="291"/>
      <c r="E78" s="291"/>
      <c r="F78" s="34"/>
      <c r="G78" s="34"/>
      <c r="H78" s="282"/>
      <c r="I78" s="282"/>
    </row>
    <row r="79" spans="1:9" s="294" customFormat="1" ht="20.100000000000001" customHeight="1">
      <c r="A79" s="216"/>
      <c r="B79" s="293" t="s">
        <v>448</v>
      </c>
      <c r="C79" s="197" t="s">
        <v>13</v>
      </c>
      <c r="D79" s="211">
        <v>1900</v>
      </c>
      <c r="E79" s="211">
        <v>1800</v>
      </c>
      <c r="F79" s="211">
        <v>1800</v>
      </c>
      <c r="G79" s="211">
        <v>1800</v>
      </c>
      <c r="H79" s="282">
        <f t="shared" si="30"/>
        <v>94.73684210526315</v>
      </c>
      <c r="I79" s="282">
        <f t="shared" si="29"/>
        <v>100</v>
      </c>
    </row>
    <row r="80" spans="1:9" s="294" customFormat="1" ht="20.100000000000001" customHeight="1">
      <c r="A80" s="216"/>
      <c r="B80" s="293" t="s">
        <v>450</v>
      </c>
      <c r="C80" s="197" t="s">
        <v>451</v>
      </c>
      <c r="D80" s="295">
        <v>100</v>
      </c>
      <c r="E80" s="295">
        <v>100</v>
      </c>
      <c r="F80" s="295">
        <v>100</v>
      </c>
      <c r="G80" s="295">
        <v>100</v>
      </c>
      <c r="H80" s="282">
        <f t="shared" si="30"/>
        <v>100</v>
      </c>
      <c r="I80" s="282">
        <f t="shared" si="29"/>
        <v>100</v>
      </c>
    </row>
    <row r="81" spans="1:9" s="294" customFormat="1" ht="20.100000000000001" customHeight="1">
      <c r="A81" s="216"/>
      <c r="B81" s="293" t="s">
        <v>452</v>
      </c>
      <c r="C81" s="197" t="s">
        <v>18</v>
      </c>
      <c r="D81" s="211">
        <v>19000</v>
      </c>
      <c r="E81" s="211">
        <v>18000</v>
      </c>
      <c r="F81" s="211">
        <v>18000</v>
      </c>
      <c r="G81" s="211">
        <v>18000</v>
      </c>
      <c r="H81" s="282">
        <f t="shared" si="30"/>
        <v>94.73684210526315</v>
      </c>
      <c r="I81" s="282">
        <f t="shared" si="29"/>
        <v>100</v>
      </c>
    </row>
    <row r="82" spans="1:9" s="281" customFormat="1" ht="20.100000000000001" customHeight="1">
      <c r="A82" s="216" t="s">
        <v>47</v>
      </c>
      <c r="B82" s="244" t="s">
        <v>465</v>
      </c>
      <c r="C82" s="33"/>
      <c r="D82" s="296"/>
      <c r="E82" s="296"/>
      <c r="F82" s="34"/>
      <c r="G82" s="34"/>
      <c r="H82" s="282"/>
      <c r="I82" s="282"/>
    </row>
    <row r="83" spans="1:9" s="281" customFormat="1" ht="20.100000000000001" customHeight="1">
      <c r="A83" s="216"/>
      <c r="B83" s="243" t="s">
        <v>458</v>
      </c>
      <c r="C83" s="33" t="s">
        <v>13</v>
      </c>
      <c r="D83" s="236">
        <v>5608.5</v>
      </c>
      <c r="E83" s="236">
        <v>5670</v>
      </c>
      <c r="F83" s="236">
        <v>5469.8</v>
      </c>
      <c r="G83" s="236">
        <v>5400</v>
      </c>
      <c r="H83" s="282">
        <f t="shared" si="30"/>
        <v>97.526967995007581</v>
      </c>
      <c r="I83" s="282">
        <f t="shared" si="29"/>
        <v>98.723902153643635</v>
      </c>
    </row>
    <row r="84" spans="1:9" s="281" customFormat="1" ht="20.100000000000001" customHeight="1">
      <c r="A84" s="216"/>
      <c r="B84" s="243" t="s">
        <v>583</v>
      </c>
      <c r="C84" s="33" t="s">
        <v>13</v>
      </c>
      <c r="D84" s="32">
        <v>4856.3600000000006</v>
      </c>
      <c r="E84" s="32">
        <v>4800</v>
      </c>
      <c r="F84" s="32">
        <v>4800</v>
      </c>
      <c r="G84" s="32">
        <v>5000</v>
      </c>
      <c r="H84" s="282">
        <f t="shared" si="30"/>
        <v>98.839460007083474</v>
      </c>
      <c r="I84" s="282">
        <f t="shared" si="29"/>
        <v>104.16666666666667</v>
      </c>
    </row>
    <row r="85" spans="1:9" s="281" customFormat="1" ht="20.100000000000001" customHeight="1">
      <c r="A85" s="216"/>
      <c r="B85" s="243" t="s">
        <v>450</v>
      </c>
      <c r="C85" s="33" t="s">
        <v>451</v>
      </c>
      <c r="D85" s="292">
        <v>85.301703333360791</v>
      </c>
      <c r="E85" s="292">
        <v>85</v>
      </c>
      <c r="F85" s="292">
        <v>84.4</v>
      </c>
      <c r="G85" s="292">
        <v>81</v>
      </c>
      <c r="H85" s="282">
        <f t="shared" si="30"/>
        <v>98.942924586350983</v>
      </c>
      <c r="I85" s="282">
        <f t="shared" si="29"/>
        <v>95.97156398104265</v>
      </c>
    </row>
    <row r="86" spans="1:9" s="281" customFormat="1" ht="20.100000000000001" customHeight="1">
      <c r="A86" s="216"/>
      <c r="B86" s="243" t="s">
        <v>452</v>
      </c>
      <c r="C86" s="33" t="s">
        <v>18</v>
      </c>
      <c r="D86" s="236">
        <v>41425.578000000001</v>
      </c>
      <c r="E86" s="236">
        <v>40800</v>
      </c>
      <c r="F86" s="236">
        <v>40800</v>
      </c>
      <c r="G86" s="236">
        <v>40500</v>
      </c>
      <c r="H86" s="282">
        <f t="shared" si="30"/>
        <v>98.489875023590486</v>
      </c>
      <c r="I86" s="282">
        <f t="shared" si="29"/>
        <v>99.264705882352942</v>
      </c>
    </row>
    <row r="87" spans="1:9" s="281" customFormat="1" ht="20.100000000000001" customHeight="1">
      <c r="A87" s="216"/>
      <c r="B87" s="244" t="s">
        <v>466</v>
      </c>
      <c r="C87" s="216"/>
      <c r="D87" s="291"/>
      <c r="E87" s="291"/>
      <c r="F87" s="34"/>
      <c r="G87" s="34"/>
      <c r="H87" s="282"/>
      <c r="I87" s="282"/>
    </row>
    <row r="88" spans="1:9" s="281" customFormat="1" ht="20.100000000000001" customHeight="1">
      <c r="A88" s="35"/>
      <c r="B88" s="243" t="s">
        <v>448</v>
      </c>
      <c r="C88" s="33" t="s">
        <v>13</v>
      </c>
      <c r="D88" s="236">
        <v>2750</v>
      </c>
      <c r="E88" s="236">
        <v>2750</v>
      </c>
      <c r="F88" s="236">
        <v>2750</v>
      </c>
      <c r="G88" s="236">
        <v>2600</v>
      </c>
      <c r="H88" s="282">
        <f t="shared" si="30"/>
        <v>100</v>
      </c>
      <c r="I88" s="282">
        <f t="shared" si="29"/>
        <v>94.545454545454547</v>
      </c>
    </row>
    <row r="89" spans="1:9" s="281" customFormat="1" ht="20.100000000000001" customHeight="1">
      <c r="A89" s="35"/>
      <c r="B89" s="243" t="s">
        <v>450</v>
      </c>
      <c r="C89" s="33" t="s">
        <v>451</v>
      </c>
      <c r="D89" s="292">
        <v>85</v>
      </c>
      <c r="E89" s="292">
        <v>90</v>
      </c>
      <c r="F89" s="292">
        <v>90</v>
      </c>
      <c r="G89" s="292">
        <v>87.692307692307708</v>
      </c>
      <c r="H89" s="282">
        <f t="shared" si="30"/>
        <v>105.88235294117648</v>
      </c>
      <c r="I89" s="282">
        <f t="shared" si="29"/>
        <v>97.435897435897459</v>
      </c>
    </row>
    <row r="90" spans="1:9" s="281" customFormat="1" ht="20.100000000000001" customHeight="1">
      <c r="A90" s="35"/>
      <c r="B90" s="243" t="s">
        <v>452</v>
      </c>
      <c r="C90" s="33" t="s">
        <v>18</v>
      </c>
      <c r="D90" s="236">
        <v>23375</v>
      </c>
      <c r="E90" s="236">
        <v>24750</v>
      </c>
      <c r="F90" s="236">
        <v>24750</v>
      </c>
      <c r="G90" s="236">
        <v>22800</v>
      </c>
      <c r="H90" s="282">
        <f t="shared" si="30"/>
        <v>105.88235294117648</v>
      </c>
      <c r="I90" s="282">
        <f t="shared" si="29"/>
        <v>92.121212121212125</v>
      </c>
    </row>
    <row r="91" spans="1:9" s="281" customFormat="1" ht="20.100000000000001" customHeight="1">
      <c r="A91" s="216" t="s">
        <v>47</v>
      </c>
      <c r="B91" s="244" t="s">
        <v>467</v>
      </c>
      <c r="C91" s="33"/>
      <c r="D91" s="296"/>
      <c r="E91" s="296"/>
      <c r="F91" s="34"/>
      <c r="G91" s="34"/>
      <c r="H91" s="282"/>
      <c r="I91" s="282"/>
    </row>
    <row r="92" spans="1:9" s="281" customFormat="1" ht="20.100000000000001" customHeight="1">
      <c r="A92" s="216"/>
      <c r="B92" s="243" t="s">
        <v>458</v>
      </c>
      <c r="C92" s="33" t="s">
        <v>13</v>
      </c>
      <c r="D92" s="236">
        <v>2085.7199999999998</v>
      </c>
      <c r="E92" s="236">
        <v>2132</v>
      </c>
      <c r="F92" s="236">
        <v>2132</v>
      </c>
      <c r="G92" s="236">
        <v>2100</v>
      </c>
      <c r="H92" s="282">
        <f t="shared" si="30"/>
        <v>102.21889803041637</v>
      </c>
      <c r="I92" s="282">
        <f t="shared" si="29"/>
        <v>98.499061913696067</v>
      </c>
    </row>
    <row r="93" spans="1:9" s="281" customFormat="1" ht="20.100000000000001" customHeight="1">
      <c r="A93" s="216"/>
      <c r="B93" s="243" t="s">
        <v>583</v>
      </c>
      <c r="C93" s="33" t="s">
        <v>13</v>
      </c>
      <c r="D93" s="32">
        <v>2014.72</v>
      </c>
      <c r="E93" s="32">
        <v>2020</v>
      </c>
      <c r="F93" s="32">
        <v>2020</v>
      </c>
      <c r="G93" s="32">
        <v>2020</v>
      </c>
      <c r="H93" s="282">
        <f t="shared" si="30"/>
        <v>100.26207115628971</v>
      </c>
      <c r="I93" s="282">
        <f t="shared" si="29"/>
        <v>100</v>
      </c>
    </row>
    <row r="94" spans="1:9" s="281" customFormat="1" ht="20.100000000000001" customHeight="1">
      <c r="A94" s="216"/>
      <c r="B94" s="243" t="s">
        <v>450</v>
      </c>
      <c r="C94" s="33" t="s">
        <v>451</v>
      </c>
      <c r="D94" s="292">
        <v>77.808181782083864</v>
      </c>
      <c r="E94" s="292">
        <v>75.046904315196997</v>
      </c>
      <c r="F94" s="292">
        <v>75.046904315196997</v>
      </c>
      <c r="G94" s="292">
        <f>G95/G93*10</f>
        <v>79.207920792079207</v>
      </c>
      <c r="H94" s="282">
        <f t="shared" si="30"/>
        <v>96.451173380942976</v>
      </c>
      <c r="I94" s="282">
        <f t="shared" si="29"/>
        <v>105.54455445544555</v>
      </c>
    </row>
    <row r="95" spans="1:9" s="281" customFormat="1" ht="20.100000000000001" customHeight="1">
      <c r="A95" s="216"/>
      <c r="B95" s="243" t="s">
        <v>452</v>
      </c>
      <c r="C95" s="33" t="s">
        <v>18</v>
      </c>
      <c r="D95" s="236">
        <v>15676.17</v>
      </c>
      <c r="E95" s="236">
        <v>16000</v>
      </c>
      <c r="F95" s="236">
        <v>16000</v>
      </c>
      <c r="G95" s="236">
        <v>16000</v>
      </c>
      <c r="H95" s="282">
        <f t="shared" si="30"/>
        <v>102.06574692670468</v>
      </c>
      <c r="I95" s="282">
        <f t="shared" si="29"/>
        <v>100</v>
      </c>
    </row>
    <row r="96" spans="1:9" s="281" customFormat="1" ht="20.100000000000001" customHeight="1">
      <c r="A96" s="216" t="s">
        <v>47</v>
      </c>
      <c r="B96" s="244" t="s">
        <v>584</v>
      </c>
      <c r="C96" s="33"/>
      <c r="D96" s="296"/>
      <c r="E96" s="296"/>
      <c r="F96" s="34"/>
      <c r="G96" s="34"/>
      <c r="H96" s="282"/>
      <c r="I96" s="282"/>
    </row>
    <row r="97" spans="1:9" s="281" customFormat="1" ht="20.100000000000001" customHeight="1">
      <c r="A97" s="216"/>
      <c r="B97" s="243" t="s">
        <v>458</v>
      </c>
      <c r="C97" s="33" t="s">
        <v>13</v>
      </c>
      <c r="D97" s="236">
        <v>3534.7399999999993</v>
      </c>
      <c r="E97" s="236">
        <v>3300</v>
      </c>
      <c r="F97" s="236">
        <v>3409</v>
      </c>
      <c r="G97" s="236">
        <v>3410</v>
      </c>
      <c r="H97" s="282">
        <f t="shared" si="30"/>
        <v>96.442736948120682</v>
      </c>
      <c r="I97" s="282">
        <f t="shared" si="29"/>
        <v>100.02933411557642</v>
      </c>
    </row>
    <row r="98" spans="1:9" s="281" customFormat="1" ht="20.100000000000001" customHeight="1">
      <c r="A98" s="216"/>
      <c r="B98" s="243" t="s">
        <v>583</v>
      </c>
      <c r="C98" s="33" t="s">
        <v>13</v>
      </c>
      <c r="D98" s="32">
        <v>3223.3999999999996</v>
      </c>
      <c r="E98" s="32">
        <v>3100</v>
      </c>
      <c r="F98" s="32">
        <v>3100</v>
      </c>
      <c r="G98" s="32">
        <v>3100</v>
      </c>
      <c r="H98" s="282">
        <f t="shared" si="30"/>
        <v>96.171744121114372</v>
      </c>
      <c r="I98" s="282">
        <f t="shared" si="29"/>
        <v>100</v>
      </c>
    </row>
    <row r="99" spans="1:9" s="281" customFormat="1" ht="20.100000000000001" customHeight="1">
      <c r="A99" s="216"/>
      <c r="B99" s="243" t="s">
        <v>450</v>
      </c>
      <c r="C99" s="33" t="s">
        <v>451</v>
      </c>
      <c r="D99" s="292">
        <v>72.852863436123371</v>
      </c>
      <c r="E99" s="292">
        <v>71</v>
      </c>
      <c r="F99" s="292">
        <f>F100/F98*10</f>
        <v>70.967741935483872</v>
      </c>
      <c r="G99" s="292">
        <f>G100/G98*10</f>
        <v>70.967741935483872</v>
      </c>
      <c r="H99" s="282">
        <f t="shared" si="30"/>
        <v>97.41242634575049</v>
      </c>
      <c r="I99" s="282">
        <f t="shared" si="29"/>
        <v>100</v>
      </c>
    </row>
    <row r="100" spans="1:9" s="281" customFormat="1" ht="20.100000000000001" customHeight="1">
      <c r="A100" s="216"/>
      <c r="B100" s="243" t="s">
        <v>452</v>
      </c>
      <c r="C100" s="33" t="s">
        <v>18</v>
      </c>
      <c r="D100" s="236">
        <v>23483.392000000003</v>
      </c>
      <c r="E100" s="236">
        <v>22000</v>
      </c>
      <c r="F100" s="236">
        <v>22000</v>
      </c>
      <c r="G100" s="236">
        <v>22000</v>
      </c>
      <c r="H100" s="282">
        <f t="shared" si="30"/>
        <v>93.68322940740417</v>
      </c>
      <c r="I100" s="282">
        <f t="shared" ref="I100:I139" si="31">G100/F100*100</f>
        <v>100</v>
      </c>
    </row>
    <row r="101" spans="1:9" s="281" customFormat="1" ht="20.100000000000001" customHeight="1">
      <c r="A101" s="216" t="s">
        <v>47</v>
      </c>
      <c r="B101" s="244" t="s">
        <v>585</v>
      </c>
      <c r="C101" s="33"/>
      <c r="D101" s="296"/>
      <c r="E101" s="296"/>
      <c r="F101" s="34"/>
      <c r="G101" s="34"/>
      <c r="H101" s="282"/>
      <c r="I101" s="282"/>
    </row>
    <row r="102" spans="1:9" s="281" customFormat="1" ht="20.100000000000001" customHeight="1">
      <c r="A102" s="216"/>
      <c r="B102" s="243" t="s">
        <v>458</v>
      </c>
      <c r="C102" s="33" t="s">
        <v>13</v>
      </c>
      <c r="D102" s="236">
        <v>833.9000000000002</v>
      </c>
      <c r="E102" s="236">
        <v>880</v>
      </c>
      <c r="F102" s="236">
        <v>846</v>
      </c>
      <c r="G102" s="236">
        <v>850</v>
      </c>
      <c r="H102" s="282">
        <f t="shared" ref="H102:H139" si="32">F102/D102*100</f>
        <v>101.45101331094853</v>
      </c>
      <c r="I102" s="282">
        <f t="shared" si="31"/>
        <v>100.47281323877068</v>
      </c>
    </row>
    <row r="103" spans="1:9" s="281" customFormat="1" ht="20.100000000000001" customHeight="1">
      <c r="A103" s="216"/>
      <c r="B103" s="243" t="s">
        <v>583</v>
      </c>
      <c r="C103" s="33" t="s">
        <v>13</v>
      </c>
      <c r="D103" s="32">
        <v>710.95</v>
      </c>
      <c r="E103" s="32">
        <v>760</v>
      </c>
      <c r="F103" s="32">
        <v>760</v>
      </c>
      <c r="G103" s="32">
        <v>770</v>
      </c>
      <c r="H103" s="282">
        <f t="shared" si="32"/>
        <v>106.89921935438498</v>
      </c>
      <c r="I103" s="282">
        <f t="shared" si="31"/>
        <v>101.31578947368421</v>
      </c>
    </row>
    <row r="104" spans="1:9" s="281" customFormat="1" ht="20.100000000000001" customHeight="1">
      <c r="A104" s="216"/>
      <c r="B104" s="243" t="s">
        <v>450</v>
      </c>
      <c r="C104" s="33" t="s">
        <v>451</v>
      </c>
      <c r="D104" s="292">
        <v>74.002391166748708</v>
      </c>
      <c r="E104" s="292">
        <v>68</v>
      </c>
      <c r="F104" s="292">
        <v>68</v>
      </c>
      <c r="G104" s="292">
        <v>68</v>
      </c>
      <c r="H104" s="282">
        <f t="shared" si="32"/>
        <v>91.888922679236686</v>
      </c>
      <c r="I104" s="282">
        <f t="shared" si="31"/>
        <v>100</v>
      </c>
    </row>
    <row r="105" spans="1:9" s="281" customFormat="1" ht="20.100000000000001" customHeight="1">
      <c r="A105" s="216"/>
      <c r="B105" s="243" t="s">
        <v>452</v>
      </c>
      <c r="C105" s="33" t="s">
        <v>18</v>
      </c>
      <c r="D105" s="236">
        <v>5261.2</v>
      </c>
      <c r="E105" s="236">
        <v>5168</v>
      </c>
      <c r="F105" s="236">
        <v>5168</v>
      </c>
      <c r="G105" s="236">
        <f>G103*G104/10</f>
        <v>5236</v>
      </c>
      <c r="H105" s="282">
        <f t="shared" si="32"/>
        <v>98.228541017258422</v>
      </c>
      <c r="I105" s="282">
        <f t="shared" si="31"/>
        <v>101.31578947368421</v>
      </c>
    </row>
    <row r="106" spans="1:9" s="281" customFormat="1" ht="20.100000000000001" customHeight="1">
      <c r="A106" s="35" t="s">
        <v>468</v>
      </c>
      <c r="B106" s="31" t="s">
        <v>469</v>
      </c>
      <c r="C106" s="35"/>
      <c r="D106" s="291"/>
      <c r="E106" s="291"/>
      <c r="F106" s="34"/>
      <c r="G106" s="34"/>
      <c r="H106" s="282"/>
      <c r="I106" s="282"/>
    </row>
    <row r="107" spans="1:9" s="281" customFormat="1" ht="20.100000000000001" customHeight="1">
      <c r="A107" s="216"/>
      <c r="B107" s="244" t="s">
        <v>470</v>
      </c>
      <c r="C107" s="216"/>
      <c r="D107" s="32"/>
      <c r="E107" s="32"/>
      <c r="F107" s="32"/>
      <c r="G107" s="34"/>
      <c r="H107" s="282"/>
      <c r="I107" s="282"/>
    </row>
    <row r="108" spans="1:9" s="281" customFormat="1" ht="20.100000000000001" customHeight="1">
      <c r="A108" s="216" t="s">
        <v>47</v>
      </c>
      <c r="B108" s="297" t="s">
        <v>471</v>
      </c>
      <c r="C108" s="216"/>
      <c r="D108" s="284"/>
      <c r="E108" s="284"/>
      <c r="F108" s="284"/>
      <c r="G108" s="34"/>
      <c r="H108" s="282"/>
      <c r="I108" s="282"/>
    </row>
    <row r="109" spans="1:9" s="281" customFormat="1" ht="20.100000000000001" customHeight="1">
      <c r="A109" s="35"/>
      <c r="B109" s="243" t="s">
        <v>448</v>
      </c>
      <c r="C109" s="33" t="s">
        <v>13</v>
      </c>
      <c r="D109" s="236">
        <v>8174.2</v>
      </c>
      <c r="E109" s="236">
        <v>8000</v>
      </c>
      <c r="F109" s="236">
        <v>7673.1</v>
      </c>
      <c r="G109" s="236">
        <v>7300</v>
      </c>
      <c r="H109" s="282">
        <f t="shared" si="32"/>
        <v>93.869736487974365</v>
      </c>
      <c r="I109" s="282">
        <f t="shared" si="31"/>
        <v>95.137558483533383</v>
      </c>
    </row>
    <row r="110" spans="1:9" s="281" customFormat="1" ht="20.100000000000001" customHeight="1">
      <c r="A110" s="35"/>
      <c r="B110" s="243" t="s">
        <v>450</v>
      </c>
      <c r="C110" s="33" t="s">
        <v>451</v>
      </c>
      <c r="D110" s="240">
        <v>26.32331532065043</v>
      </c>
      <c r="E110" s="240">
        <v>26.52728930571838</v>
      </c>
      <c r="F110" s="240">
        <v>26.4</v>
      </c>
      <c r="G110" s="240">
        <v>26.5</v>
      </c>
      <c r="H110" s="282">
        <f t="shared" si="32"/>
        <v>100.29131846963597</v>
      </c>
      <c r="I110" s="282">
        <f t="shared" si="31"/>
        <v>100.37878787878789</v>
      </c>
    </row>
    <row r="111" spans="1:9" s="281" customFormat="1" ht="20.100000000000001" customHeight="1">
      <c r="A111" s="35"/>
      <c r="B111" s="243" t="s">
        <v>452</v>
      </c>
      <c r="C111" s="33" t="s">
        <v>18</v>
      </c>
      <c r="D111" s="236">
        <v>21336.1</v>
      </c>
      <c r="E111" s="236">
        <v>21200</v>
      </c>
      <c r="F111" s="236">
        <v>20273.400000000001</v>
      </c>
      <c r="G111" s="236">
        <v>19340</v>
      </c>
      <c r="H111" s="282">
        <f t="shared" si="32"/>
        <v>95.019239692352414</v>
      </c>
      <c r="I111" s="282">
        <f t="shared" si="31"/>
        <v>95.395937533911422</v>
      </c>
    </row>
    <row r="112" spans="1:9" s="281" customFormat="1" ht="20.100000000000001" customHeight="1">
      <c r="A112" s="216" t="s">
        <v>47</v>
      </c>
      <c r="B112" s="244" t="s">
        <v>472</v>
      </c>
      <c r="C112" s="33"/>
      <c r="D112" s="284"/>
      <c r="E112" s="284"/>
      <c r="F112" s="284"/>
      <c r="G112" s="34"/>
      <c r="H112" s="282"/>
      <c r="I112" s="282"/>
    </row>
    <row r="113" spans="1:9" s="281" customFormat="1" ht="20.100000000000001" customHeight="1">
      <c r="A113" s="35"/>
      <c r="B113" s="243" t="s">
        <v>448</v>
      </c>
      <c r="C113" s="33" t="s">
        <v>13</v>
      </c>
      <c r="D113" s="236">
        <v>574.80000000000007</v>
      </c>
      <c r="E113" s="236">
        <v>560</v>
      </c>
      <c r="F113" s="236">
        <v>519</v>
      </c>
      <c r="G113" s="236">
        <v>500</v>
      </c>
      <c r="H113" s="282">
        <f t="shared" si="32"/>
        <v>90.292275574112722</v>
      </c>
      <c r="I113" s="282">
        <f t="shared" si="31"/>
        <v>96.339113680154142</v>
      </c>
    </row>
    <row r="114" spans="1:9" s="281" customFormat="1" ht="20.100000000000001" customHeight="1">
      <c r="A114" s="35"/>
      <c r="B114" s="243" t="s">
        <v>450</v>
      </c>
      <c r="C114" s="33" t="s">
        <v>451</v>
      </c>
      <c r="D114" s="240">
        <v>149.69999999999999</v>
      </c>
      <c r="E114" s="240">
        <v>19.600000000000001</v>
      </c>
      <c r="F114" s="240">
        <v>20.3</v>
      </c>
      <c r="G114" s="240">
        <v>20.5</v>
      </c>
      <c r="H114" s="282">
        <f t="shared" si="32"/>
        <v>13.560454241816968</v>
      </c>
      <c r="I114" s="282">
        <f t="shared" si="31"/>
        <v>100.98522167487684</v>
      </c>
    </row>
    <row r="115" spans="1:9" s="281" customFormat="1" ht="20.100000000000001" customHeight="1">
      <c r="A115" s="35"/>
      <c r="B115" s="243" t="s">
        <v>452</v>
      </c>
      <c r="C115" s="33" t="s">
        <v>18</v>
      </c>
      <c r="D115" s="236">
        <v>1171.4000000000001</v>
      </c>
      <c r="E115" s="236">
        <v>1100</v>
      </c>
      <c r="F115" s="236">
        <v>1055.9000000000001</v>
      </c>
      <c r="G115" s="236">
        <f>G113*G114/10</f>
        <v>1025</v>
      </c>
      <c r="H115" s="282">
        <f t="shared" si="32"/>
        <v>90.140003414717427</v>
      </c>
      <c r="I115" s="282">
        <f t="shared" si="31"/>
        <v>97.073586513874403</v>
      </c>
    </row>
    <row r="116" spans="1:9" s="301" customFormat="1" ht="20.100000000000001" customHeight="1">
      <c r="A116" s="216"/>
      <c r="B116" s="298" t="s">
        <v>473</v>
      </c>
      <c r="C116" s="216"/>
      <c r="D116" s="299"/>
      <c r="E116" s="299"/>
      <c r="F116" s="299"/>
      <c r="G116" s="299"/>
      <c r="H116" s="300"/>
      <c r="I116" s="300"/>
    </row>
    <row r="117" spans="1:9" s="281" customFormat="1" ht="20.100000000000001" customHeight="1">
      <c r="A117" s="35" t="s">
        <v>47</v>
      </c>
      <c r="B117" s="250" t="s">
        <v>474</v>
      </c>
      <c r="C117" s="33"/>
      <c r="D117" s="34"/>
      <c r="E117" s="34"/>
      <c r="F117" s="34"/>
      <c r="G117" s="34"/>
      <c r="H117" s="282"/>
      <c r="I117" s="282"/>
    </row>
    <row r="118" spans="1:9" s="281" customFormat="1" ht="20.100000000000001" customHeight="1">
      <c r="A118" s="35"/>
      <c r="B118" s="251" t="s">
        <v>458</v>
      </c>
      <c r="C118" s="33" t="s">
        <v>13</v>
      </c>
      <c r="D118" s="33">
        <v>415</v>
      </c>
      <c r="E118" s="33">
        <v>470</v>
      </c>
      <c r="F118" s="33">
        <v>387</v>
      </c>
      <c r="G118" s="33">
        <v>380</v>
      </c>
      <c r="H118" s="282">
        <f t="shared" si="32"/>
        <v>93.253012048192772</v>
      </c>
      <c r="I118" s="282">
        <f t="shared" si="31"/>
        <v>98.191214470284237</v>
      </c>
    </row>
    <row r="119" spans="1:9" s="281" customFormat="1" ht="20.100000000000001" customHeight="1">
      <c r="A119" s="35"/>
      <c r="B119" s="251" t="s">
        <v>459</v>
      </c>
      <c r="C119" s="33" t="s">
        <v>192</v>
      </c>
      <c r="D119" s="253">
        <v>414</v>
      </c>
      <c r="E119" s="253">
        <v>464</v>
      </c>
      <c r="F119" s="253">
        <v>380</v>
      </c>
      <c r="G119" s="33">
        <v>370</v>
      </c>
      <c r="H119" s="282">
        <f t="shared" si="32"/>
        <v>91.787439613526573</v>
      </c>
      <c r="I119" s="282">
        <f t="shared" si="31"/>
        <v>97.368421052631575</v>
      </c>
    </row>
    <row r="120" spans="1:9" s="281" customFormat="1" ht="20.100000000000001" customHeight="1">
      <c r="A120" s="35"/>
      <c r="B120" s="251" t="s">
        <v>450</v>
      </c>
      <c r="C120" s="33" t="s">
        <v>451</v>
      </c>
      <c r="D120" s="292">
        <f>D121/D119*10</f>
        <v>116.54589371980677</v>
      </c>
      <c r="E120" s="292">
        <v>106.1</v>
      </c>
      <c r="F120" s="292">
        <v>116.25</v>
      </c>
      <c r="G120" s="292">
        <v>120.51282051282051</v>
      </c>
      <c r="H120" s="282">
        <f t="shared" si="32"/>
        <v>99.746113989637294</v>
      </c>
      <c r="I120" s="282">
        <f t="shared" si="31"/>
        <v>103.6669423766198</v>
      </c>
    </row>
    <row r="121" spans="1:9" s="281" customFormat="1" ht="20.100000000000001" customHeight="1">
      <c r="A121" s="35"/>
      <c r="B121" s="251" t="s">
        <v>452</v>
      </c>
      <c r="C121" s="33" t="s">
        <v>18</v>
      </c>
      <c r="D121" s="236">
        <v>4825</v>
      </c>
      <c r="E121" s="236">
        <v>4922</v>
      </c>
      <c r="F121" s="236">
        <v>4650</v>
      </c>
      <c r="G121" s="236">
        <f>G119*G120/10</f>
        <v>4458.9743589743584</v>
      </c>
      <c r="H121" s="282">
        <f t="shared" si="32"/>
        <v>96.373056994818654</v>
      </c>
      <c r="I121" s="282">
        <f t="shared" si="31"/>
        <v>95.891921698373295</v>
      </c>
    </row>
    <row r="122" spans="1:9" s="281" customFormat="1" ht="20.100000000000001" customHeight="1">
      <c r="A122" s="39" t="s">
        <v>475</v>
      </c>
      <c r="B122" s="192" t="s">
        <v>476</v>
      </c>
      <c r="C122" s="30"/>
      <c r="D122" s="291"/>
      <c r="E122" s="291"/>
      <c r="F122" s="34"/>
      <c r="G122" s="34"/>
      <c r="H122" s="282"/>
      <c r="I122" s="282"/>
    </row>
    <row r="123" spans="1:9" s="281" customFormat="1" ht="20.100000000000001" customHeight="1">
      <c r="A123" s="215" t="s">
        <v>47</v>
      </c>
      <c r="B123" s="235" t="s">
        <v>586</v>
      </c>
      <c r="C123" s="216"/>
      <c r="D123" s="32"/>
      <c r="E123" s="32"/>
      <c r="F123" s="302"/>
      <c r="G123" s="34"/>
      <c r="H123" s="282"/>
      <c r="I123" s="282"/>
    </row>
    <row r="124" spans="1:9" s="281" customFormat="1" ht="20.100000000000001" customHeight="1">
      <c r="A124" s="39"/>
      <c r="B124" s="243" t="s">
        <v>448</v>
      </c>
      <c r="C124" s="30" t="s">
        <v>449</v>
      </c>
      <c r="D124" s="171">
        <v>26106</v>
      </c>
      <c r="E124" s="171">
        <v>26280</v>
      </c>
      <c r="F124" s="171">
        <v>26204</v>
      </c>
      <c r="G124" s="303">
        <v>26640</v>
      </c>
      <c r="H124" s="282">
        <f t="shared" si="32"/>
        <v>100.37539263004673</v>
      </c>
      <c r="I124" s="282">
        <f t="shared" si="31"/>
        <v>101.66386811173867</v>
      </c>
    </row>
    <row r="125" spans="1:9" s="281" customFormat="1" ht="20.100000000000001" customHeight="1">
      <c r="A125" s="39"/>
      <c r="B125" s="243" t="s">
        <v>450</v>
      </c>
      <c r="C125" s="30" t="s">
        <v>451</v>
      </c>
      <c r="D125" s="240">
        <f>D126/D124*10</f>
        <v>177.39753313414539</v>
      </c>
      <c r="E125" s="240">
        <v>178.5</v>
      </c>
      <c r="F125" s="240">
        <v>178</v>
      </c>
      <c r="G125" s="304">
        <v>186</v>
      </c>
      <c r="H125" s="282">
        <f t="shared" si="32"/>
        <v>100.33961400432723</v>
      </c>
      <c r="I125" s="282">
        <f t="shared" si="31"/>
        <v>104.49438202247192</v>
      </c>
    </row>
    <row r="126" spans="1:9" s="281" customFormat="1" ht="20.100000000000001" customHeight="1">
      <c r="A126" s="39"/>
      <c r="B126" s="243" t="s">
        <v>452</v>
      </c>
      <c r="C126" s="30" t="s">
        <v>453</v>
      </c>
      <c r="D126" s="171">
        <v>463114</v>
      </c>
      <c r="E126" s="171">
        <v>469098</v>
      </c>
      <c r="F126" s="171">
        <v>467220.3</v>
      </c>
      <c r="G126" s="171">
        <v>495504</v>
      </c>
      <c r="H126" s="282">
        <f t="shared" si="32"/>
        <v>100.88667153227931</v>
      </c>
      <c r="I126" s="282">
        <f t="shared" si="31"/>
        <v>106.05361111235962</v>
      </c>
    </row>
    <row r="127" spans="1:9" s="281" customFormat="1" ht="20.100000000000001" customHeight="1">
      <c r="A127" s="210"/>
      <c r="B127" s="209" t="s">
        <v>114</v>
      </c>
      <c r="C127" s="210"/>
      <c r="D127" s="32"/>
      <c r="E127" s="32"/>
      <c r="F127" s="32"/>
      <c r="G127" s="34"/>
      <c r="H127" s="282"/>
      <c r="I127" s="282"/>
    </row>
    <row r="128" spans="1:9" s="294" customFormat="1" ht="20.100000000000001" customHeight="1">
      <c r="A128" s="210"/>
      <c r="B128" s="235" t="s">
        <v>560</v>
      </c>
      <c r="C128" s="210"/>
      <c r="D128" s="305"/>
      <c r="E128" s="305"/>
      <c r="F128" s="296"/>
      <c r="G128" s="296"/>
      <c r="H128" s="306"/>
      <c r="I128" s="306"/>
    </row>
    <row r="129" spans="1:9" s="281" customFormat="1" ht="20.100000000000001" customHeight="1">
      <c r="A129" s="210"/>
      <c r="B129" s="243" t="s">
        <v>448</v>
      </c>
      <c r="C129" s="30" t="s">
        <v>449</v>
      </c>
      <c r="D129" s="171">
        <v>12400</v>
      </c>
      <c r="E129" s="171">
        <v>12600</v>
      </c>
      <c r="F129" s="171">
        <v>12800</v>
      </c>
      <c r="G129" s="171">
        <v>12800</v>
      </c>
      <c r="H129" s="282">
        <f>F129/D129*100</f>
        <v>103.2258064516129</v>
      </c>
      <c r="I129" s="282">
        <f>G129/F129*100</f>
        <v>100</v>
      </c>
    </row>
    <row r="130" spans="1:9" s="281" customFormat="1" ht="20.100000000000001" customHeight="1">
      <c r="A130" s="210"/>
      <c r="B130" s="243" t="s">
        <v>450</v>
      </c>
      <c r="C130" s="30" t="s">
        <v>451</v>
      </c>
      <c r="D130" s="240">
        <v>198</v>
      </c>
      <c r="E130" s="240">
        <v>198</v>
      </c>
      <c r="F130" s="240">
        <v>198</v>
      </c>
      <c r="G130" s="240">
        <v>198</v>
      </c>
      <c r="H130" s="282">
        <f>F130/D130*100</f>
        <v>100</v>
      </c>
      <c r="I130" s="282">
        <f>G130/F130*100</f>
        <v>100</v>
      </c>
    </row>
    <row r="131" spans="1:9" s="281" customFormat="1" ht="20.100000000000001" customHeight="1">
      <c r="A131" s="210"/>
      <c r="B131" s="243" t="s">
        <v>452</v>
      </c>
      <c r="C131" s="30" t="s">
        <v>453</v>
      </c>
      <c r="D131" s="236">
        <v>245520</v>
      </c>
      <c r="E131" s="236">
        <v>249480</v>
      </c>
      <c r="F131" s="236">
        <v>253440</v>
      </c>
      <c r="G131" s="236">
        <f>G129*G130/10</f>
        <v>253440</v>
      </c>
      <c r="H131" s="282">
        <f>F131/D131*100</f>
        <v>103.2258064516129</v>
      </c>
      <c r="I131" s="282">
        <f>G131/F131*100</f>
        <v>100</v>
      </c>
    </row>
    <row r="132" spans="1:9" s="281" customFormat="1" ht="20.100000000000001" customHeight="1">
      <c r="A132" s="210"/>
      <c r="B132" s="209" t="s">
        <v>561</v>
      </c>
      <c r="C132" s="30"/>
      <c r="D132" s="284"/>
      <c r="E132" s="284"/>
      <c r="F132" s="284"/>
      <c r="G132" s="34"/>
      <c r="H132" s="282"/>
      <c r="I132" s="282"/>
    </row>
    <row r="133" spans="1:9" s="281" customFormat="1" ht="20.100000000000001" customHeight="1">
      <c r="A133" s="39"/>
      <c r="B133" s="243" t="s">
        <v>448</v>
      </c>
      <c r="C133" s="30" t="s">
        <v>449</v>
      </c>
      <c r="D133" s="171">
        <v>2720</v>
      </c>
      <c r="E133" s="171">
        <v>2750</v>
      </c>
      <c r="F133" s="171">
        <v>2760</v>
      </c>
      <c r="G133" s="171">
        <v>2800</v>
      </c>
      <c r="H133" s="282">
        <f t="shared" si="32"/>
        <v>101.47058823529412</v>
      </c>
      <c r="I133" s="282">
        <f t="shared" si="31"/>
        <v>101.44927536231884</v>
      </c>
    </row>
    <row r="134" spans="1:9" s="281" customFormat="1" ht="20.100000000000001" customHeight="1">
      <c r="A134" s="39"/>
      <c r="B134" s="243" t="s">
        <v>450</v>
      </c>
      <c r="C134" s="30" t="s">
        <v>451</v>
      </c>
      <c r="D134" s="240">
        <v>204</v>
      </c>
      <c r="E134" s="240">
        <v>204</v>
      </c>
      <c r="F134" s="240">
        <v>204</v>
      </c>
      <c r="G134" s="240">
        <v>208</v>
      </c>
      <c r="H134" s="282">
        <f t="shared" si="32"/>
        <v>100</v>
      </c>
      <c r="I134" s="282">
        <f t="shared" si="31"/>
        <v>101.96078431372548</v>
      </c>
    </row>
    <row r="135" spans="1:9" s="281" customFormat="1" ht="20.100000000000001" customHeight="1">
      <c r="A135" s="39"/>
      <c r="B135" s="243" t="s">
        <v>452</v>
      </c>
      <c r="C135" s="30" t="s">
        <v>453</v>
      </c>
      <c r="D135" s="236">
        <v>55488</v>
      </c>
      <c r="E135" s="236">
        <v>56100</v>
      </c>
      <c r="F135" s="236">
        <v>56304</v>
      </c>
      <c r="G135" s="236">
        <v>58240</v>
      </c>
      <c r="H135" s="282">
        <f t="shared" si="32"/>
        <v>101.47058823529412</v>
      </c>
      <c r="I135" s="282">
        <f t="shared" si="31"/>
        <v>103.43847684001138</v>
      </c>
    </row>
    <row r="136" spans="1:9" s="281" customFormat="1" ht="20.100000000000001" customHeight="1">
      <c r="A136" s="215" t="s">
        <v>47</v>
      </c>
      <c r="B136" s="235" t="s">
        <v>477</v>
      </c>
      <c r="C136" s="216"/>
      <c r="D136" s="32"/>
      <c r="E136" s="32"/>
      <c r="F136" s="32"/>
      <c r="G136" s="34"/>
      <c r="H136" s="282"/>
      <c r="I136" s="282"/>
    </row>
    <row r="137" spans="1:9" s="281" customFormat="1" ht="20.100000000000001" customHeight="1">
      <c r="A137" s="39"/>
      <c r="B137" s="243" t="s">
        <v>448</v>
      </c>
      <c r="C137" s="30" t="s">
        <v>449</v>
      </c>
      <c r="D137" s="236">
        <v>1329</v>
      </c>
      <c r="E137" s="236">
        <v>1330</v>
      </c>
      <c r="F137" s="236">
        <v>1262.4000000000001</v>
      </c>
      <c r="G137" s="236">
        <v>1250</v>
      </c>
      <c r="H137" s="282">
        <f t="shared" si="32"/>
        <v>94.988713318284439</v>
      </c>
      <c r="I137" s="282">
        <f t="shared" si="31"/>
        <v>99.01774397972116</v>
      </c>
    </row>
    <row r="138" spans="1:9" s="281" customFormat="1" ht="20.100000000000001" customHeight="1">
      <c r="A138" s="39"/>
      <c r="B138" s="243" t="s">
        <v>450</v>
      </c>
      <c r="C138" s="30" t="s">
        <v>451</v>
      </c>
      <c r="D138" s="240">
        <v>15.889240268052102</v>
      </c>
      <c r="E138" s="240">
        <v>15.9</v>
      </c>
      <c r="F138" s="240">
        <v>15.7</v>
      </c>
      <c r="G138" s="240">
        <v>16</v>
      </c>
      <c r="H138" s="282">
        <f t="shared" si="32"/>
        <v>98.809003672550659</v>
      </c>
      <c r="I138" s="282">
        <f t="shared" si="31"/>
        <v>101.91082802547771</v>
      </c>
    </row>
    <row r="139" spans="1:9" s="281" customFormat="1" ht="20.100000000000001" customHeight="1">
      <c r="A139" s="39"/>
      <c r="B139" s="243" t="s">
        <v>452</v>
      </c>
      <c r="C139" s="30" t="s">
        <v>453</v>
      </c>
      <c r="D139" s="236">
        <v>2110.25</v>
      </c>
      <c r="E139" s="236">
        <v>2110</v>
      </c>
      <c r="F139" s="236">
        <v>1987.7</v>
      </c>
      <c r="G139" s="236">
        <f>G137*G138/10</f>
        <v>2000</v>
      </c>
      <c r="H139" s="282">
        <f t="shared" si="32"/>
        <v>94.19263120483356</v>
      </c>
      <c r="I139" s="282">
        <f t="shared" si="31"/>
        <v>100.61880565477688</v>
      </c>
    </row>
    <row r="140" spans="1:9" s="281" customFormat="1" ht="20.100000000000001" customHeight="1">
      <c r="A140" s="35" t="s">
        <v>578</v>
      </c>
      <c r="B140" s="31" t="s">
        <v>19</v>
      </c>
      <c r="C140" s="33"/>
      <c r="D140" s="307"/>
      <c r="E140" s="308"/>
      <c r="F140" s="309"/>
      <c r="G140" s="310"/>
      <c r="H140" s="67"/>
      <c r="I140" s="67"/>
    </row>
    <row r="141" spans="1:9" s="281" customFormat="1" ht="20.100000000000001" customHeight="1">
      <c r="A141" s="33"/>
      <c r="B141" s="36" t="s">
        <v>600</v>
      </c>
      <c r="C141" s="33" t="s">
        <v>190</v>
      </c>
      <c r="D141" s="311">
        <v>33</v>
      </c>
      <c r="E141" s="282">
        <v>31.5</v>
      </c>
      <c r="F141" s="312">
        <v>31</v>
      </c>
      <c r="G141" s="34">
        <v>29</v>
      </c>
      <c r="H141" s="282">
        <f t="shared" ref="H141:H152" si="33">F141/D141*100</f>
        <v>93.939393939393938</v>
      </c>
      <c r="I141" s="282">
        <f t="shared" ref="I141:I152" si="34">G141/F141*100</f>
        <v>93.548387096774192</v>
      </c>
    </row>
    <row r="142" spans="1:9" s="281" customFormat="1" ht="20.100000000000001" customHeight="1">
      <c r="A142" s="33"/>
      <c r="B142" s="36" t="s">
        <v>601</v>
      </c>
      <c r="C142" s="33" t="s">
        <v>190</v>
      </c>
      <c r="D142" s="311">
        <v>118</v>
      </c>
      <c r="E142" s="282">
        <v>116</v>
      </c>
      <c r="F142" s="32">
        <v>109</v>
      </c>
      <c r="G142" s="34">
        <v>100</v>
      </c>
      <c r="H142" s="282">
        <f t="shared" si="33"/>
        <v>92.372881355932208</v>
      </c>
      <c r="I142" s="282">
        <f t="shared" si="34"/>
        <v>91.743119266055047</v>
      </c>
    </row>
    <row r="143" spans="1:9" s="281" customFormat="1" ht="20.100000000000001" customHeight="1">
      <c r="A143" s="35"/>
      <c r="B143" s="313" t="s">
        <v>478</v>
      </c>
      <c r="C143" s="33" t="s">
        <v>3</v>
      </c>
      <c r="D143" s="314">
        <v>85</v>
      </c>
      <c r="E143" s="315">
        <v>85</v>
      </c>
      <c r="F143" s="316">
        <v>88</v>
      </c>
      <c r="G143" s="37">
        <v>90</v>
      </c>
      <c r="H143" s="282">
        <f t="shared" si="33"/>
        <v>103.5294117647059</v>
      </c>
      <c r="I143" s="282">
        <f t="shared" si="34"/>
        <v>102.27272727272727</v>
      </c>
    </row>
    <row r="144" spans="1:9" s="281" customFormat="1" ht="20.100000000000001" customHeight="1">
      <c r="A144" s="33"/>
      <c r="B144" s="36" t="s">
        <v>602</v>
      </c>
      <c r="C144" s="33" t="s">
        <v>190</v>
      </c>
      <c r="D144" s="311">
        <v>910</v>
      </c>
      <c r="E144" s="315">
        <v>930</v>
      </c>
      <c r="F144" s="32">
        <v>885</v>
      </c>
      <c r="G144" s="32">
        <v>900</v>
      </c>
      <c r="H144" s="282">
        <f t="shared" si="33"/>
        <v>97.252747252747255</v>
      </c>
      <c r="I144" s="282">
        <f t="shared" si="34"/>
        <v>101.69491525423729</v>
      </c>
    </row>
    <row r="145" spans="1:9" s="281" customFormat="1" ht="20.100000000000001" customHeight="1">
      <c r="A145" s="35"/>
      <c r="B145" s="29" t="s">
        <v>479</v>
      </c>
      <c r="C145" s="33" t="s">
        <v>190</v>
      </c>
      <c r="D145" s="317">
        <v>100</v>
      </c>
      <c r="E145" s="315">
        <v>100</v>
      </c>
      <c r="F145" s="314">
        <v>98</v>
      </c>
      <c r="G145" s="37">
        <v>98</v>
      </c>
      <c r="H145" s="282">
        <f t="shared" si="33"/>
        <v>98</v>
      </c>
      <c r="I145" s="282">
        <f t="shared" si="34"/>
        <v>100</v>
      </c>
    </row>
    <row r="146" spans="1:9" s="281" customFormat="1" ht="20.100000000000001" customHeight="1">
      <c r="A146" s="35"/>
      <c r="B146" s="29" t="s">
        <v>480</v>
      </c>
      <c r="C146" s="33" t="s">
        <v>3</v>
      </c>
      <c r="D146" s="314">
        <v>70</v>
      </c>
      <c r="E146" s="315">
        <v>72</v>
      </c>
      <c r="F146" s="316">
        <v>73</v>
      </c>
      <c r="G146" s="37">
        <v>74</v>
      </c>
      <c r="H146" s="282">
        <f t="shared" si="33"/>
        <v>104.28571428571429</v>
      </c>
      <c r="I146" s="282">
        <f t="shared" si="34"/>
        <v>101.36986301369863</v>
      </c>
    </row>
    <row r="147" spans="1:9" s="281" customFormat="1" ht="20.100000000000001" customHeight="1">
      <c r="A147" s="35"/>
      <c r="B147" s="29" t="s">
        <v>481</v>
      </c>
      <c r="C147" s="33" t="s">
        <v>190</v>
      </c>
      <c r="D147" s="316">
        <v>1707</v>
      </c>
      <c r="E147" s="315">
        <v>1715</v>
      </c>
      <c r="F147" s="316">
        <v>1635</v>
      </c>
      <c r="G147" s="316">
        <v>1650</v>
      </c>
      <c r="H147" s="282">
        <f t="shared" si="33"/>
        <v>95.782073813708251</v>
      </c>
      <c r="I147" s="282">
        <f t="shared" si="34"/>
        <v>100.91743119266054</v>
      </c>
    </row>
    <row r="148" spans="1:9" s="281" customFormat="1" ht="20.100000000000001" customHeight="1">
      <c r="A148" s="33"/>
      <c r="B148" s="31" t="s">
        <v>482</v>
      </c>
      <c r="C148" s="33" t="s">
        <v>483</v>
      </c>
      <c r="D148" s="34">
        <v>20</v>
      </c>
      <c r="E148" s="282">
        <v>20</v>
      </c>
      <c r="F148" s="34">
        <v>20.5</v>
      </c>
      <c r="G148" s="34">
        <v>20.5</v>
      </c>
      <c r="H148" s="282">
        <f t="shared" si="33"/>
        <v>102.49999999999999</v>
      </c>
      <c r="I148" s="282">
        <f t="shared" si="34"/>
        <v>100</v>
      </c>
    </row>
    <row r="149" spans="1:9" s="281" customFormat="1" ht="20.100000000000001" customHeight="1">
      <c r="A149" s="35"/>
      <c r="B149" s="36" t="s">
        <v>484</v>
      </c>
      <c r="C149" s="33" t="s">
        <v>483</v>
      </c>
      <c r="D149" s="34">
        <v>17</v>
      </c>
      <c r="E149" s="282">
        <v>17</v>
      </c>
      <c r="F149" s="34">
        <v>17</v>
      </c>
      <c r="G149" s="34">
        <v>17</v>
      </c>
      <c r="H149" s="282">
        <f t="shared" si="33"/>
        <v>100</v>
      </c>
      <c r="I149" s="282">
        <f t="shared" si="34"/>
        <v>100</v>
      </c>
    </row>
    <row r="150" spans="1:9" s="281" customFormat="1" ht="20.100000000000001" customHeight="1">
      <c r="A150" s="35"/>
      <c r="B150" s="29" t="s">
        <v>485</v>
      </c>
      <c r="C150" s="33" t="s">
        <v>483</v>
      </c>
      <c r="D150" s="37">
        <v>45</v>
      </c>
      <c r="E150" s="282">
        <v>45</v>
      </c>
      <c r="F150" s="316">
        <v>52</v>
      </c>
      <c r="G150" s="316">
        <v>52</v>
      </c>
      <c r="H150" s="282">
        <f t="shared" si="33"/>
        <v>115.55555555555554</v>
      </c>
      <c r="I150" s="282">
        <f t="shared" si="34"/>
        <v>100</v>
      </c>
    </row>
    <row r="151" spans="1:9" s="281" customFormat="1" ht="20.100000000000001" customHeight="1">
      <c r="A151" s="35" t="s">
        <v>173</v>
      </c>
      <c r="B151" s="192" t="s">
        <v>587</v>
      </c>
      <c r="C151" s="33" t="s">
        <v>190</v>
      </c>
      <c r="D151" s="37">
        <v>32</v>
      </c>
      <c r="E151" s="282">
        <v>33</v>
      </c>
      <c r="F151" s="318">
        <v>33</v>
      </c>
      <c r="G151" s="37">
        <v>33.5</v>
      </c>
      <c r="H151" s="282">
        <f t="shared" si="33"/>
        <v>103.125</v>
      </c>
      <c r="I151" s="282">
        <f t="shared" si="34"/>
        <v>101.51515151515152</v>
      </c>
    </row>
    <row r="152" spans="1:9" s="281" customFormat="1" ht="20.100000000000001" customHeight="1">
      <c r="A152" s="35"/>
      <c r="B152" s="192" t="s">
        <v>588</v>
      </c>
      <c r="C152" s="33" t="s">
        <v>190</v>
      </c>
      <c r="D152" s="319">
        <v>7.6890000000000001</v>
      </c>
      <c r="E152" s="337" t="s">
        <v>6</v>
      </c>
      <c r="F152" s="316">
        <v>8</v>
      </c>
      <c r="G152" s="37">
        <v>8.1999999999999993</v>
      </c>
      <c r="H152" s="282">
        <f t="shared" si="33"/>
        <v>104.04473923787228</v>
      </c>
      <c r="I152" s="282">
        <f t="shared" si="34"/>
        <v>102.49999999999999</v>
      </c>
    </row>
    <row r="153" spans="1:9" s="281" customFormat="1" ht="20.100000000000001" customHeight="1">
      <c r="A153" s="35" t="s">
        <v>47</v>
      </c>
      <c r="B153" s="244" t="s">
        <v>486</v>
      </c>
      <c r="C153" s="33"/>
      <c r="D153" s="32"/>
      <c r="E153" s="32"/>
      <c r="F153" s="32"/>
      <c r="G153" s="34"/>
      <c r="H153" s="282"/>
      <c r="I153" s="282"/>
    </row>
    <row r="154" spans="1:9" s="281" customFormat="1" ht="20.100000000000001" customHeight="1">
      <c r="A154" s="33" t="s">
        <v>47</v>
      </c>
      <c r="B154" s="29" t="s">
        <v>487</v>
      </c>
      <c r="C154" s="30" t="s">
        <v>488</v>
      </c>
      <c r="D154" s="37">
        <f>SUM(D155:D159)</f>
        <v>254.39999999999998</v>
      </c>
      <c r="E154" s="37">
        <f>SUM(E155:E159)</f>
        <v>259.3</v>
      </c>
      <c r="F154" s="37">
        <f>SUM(F155:F159)</f>
        <v>274.40699999999998</v>
      </c>
      <c r="G154" s="37">
        <f>SUM(G155:G159)</f>
        <v>274.40000000000003</v>
      </c>
      <c r="H154" s="282">
        <f t="shared" ref="H154:H162" si="35">F154/D154*100</f>
        <v>107.86438679245282</v>
      </c>
      <c r="I154" s="282">
        <f t="shared" ref="I154:I162" si="36">G154/F154*100</f>
        <v>99.997449044667235</v>
      </c>
    </row>
    <row r="155" spans="1:9" s="281" customFormat="1" ht="20.100000000000001" customHeight="1">
      <c r="A155" s="35"/>
      <c r="B155" s="29" t="s">
        <v>489</v>
      </c>
      <c r="C155" s="30" t="s">
        <v>488</v>
      </c>
      <c r="D155" s="320">
        <v>1.6</v>
      </c>
      <c r="E155" s="282">
        <v>1.5</v>
      </c>
      <c r="F155" s="320">
        <v>1.67</v>
      </c>
      <c r="G155" s="34">
        <v>1.5</v>
      </c>
      <c r="H155" s="282">
        <f t="shared" si="35"/>
        <v>104.375</v>
      </c>
      <c r="I155" s="282">
        <f t="shared" si="36"/>
        <v>89.820359281437135</v>
      </c>
    </row>
    <row r="156" spans="1:9" s="281" customFormat="1" ht="20.100000000000001" customHeight="1">
      <c r="A156" s="35"/>
      <c r="B156" s="29" t="s">
        <v>490</v>
      </c>
      <c r="C156" s="30" t="s">
        <v>488</v>
      </c>
      <c r="D156" s="34">
        <v>5.0999999999999996</v>
      </c>
      <c r="E156" s="282">
        <v>5</v>
      </c>
      <c r="F156" s="34">
        <v>5.3869999999999996</v>
      </c>
      <c r="G156" s="34">
        <v>5.0999999999999996</v>
      </c>
      <c r="H156" s="282">
        <f t="shared" si="35"/>
        <v>105.62745098039214</v>
      </c>
      <c r="I156" s="282">
        <f t="shared" si="36"/>
        <v>94.672359383701504</v>
      </c>
    </row>
    <row r="157" spans="1:9" s="281" customFormat="1" ht="20.100000000000001" customHeight="1">
      <c r="A157" s="35"/>
      <c r="B157" s="29" t="s">
        <v>491</v>
      </c>
      <c r="C157" s="30" t="s">
        <v>488</v>
      </c>
      <c r="D157" s="34">
        <v>172</v>
      </c>
      <c r="E157" s="282">
        <v>174</v>
      </c>
      <c r="F157" s="34">
        <v>171.5</v>
      </c>
      <c r="G157" s="34">
        <v>172</v>
      </c>
      <c r="H157" s="282">
        <f t="shared" si="35"/>
        <v>99.70930232558139</v>
      </c>
      <c r="I157" s="282">
        <f t="shared" si="36"/>
        <v>100.29154518950438</v>
      </c>
    </row>
    <row r="158" spans="1:9" s="281" customFormat="1" ht="20.100000000000001" customHeight="1">
      <c r="A158" s="35"/>
      <c r="B158" s="29" t="s">
        <v>492</v>
      </c>
      <c r="C158" s="30" t="s">
        <v>488</v>
      </c>
      <c r="D158" s="34">
        <v>75</v>
      </c>
      <c r="E158" s="282">
        <v>78</v>
      </c>
      <c r="F158" s="34">
        <v>95.1</v>
      </c>
      <c r="G158" s="34">
        <v>95</v>
      </c>
      <c r="H158" s="282">
        <f t="shared" si="35"/>
        <v>126.8</v>
      </c>
      <c r="I158" s="282">
        <f t="shared" si="36"/>
        <v>99.894847528916927</v>
      </c>
    </row>
    <row r="159" spans="1:9" s="281" customFormat="1" ht="20.100000000000001" customHeight="1">
      <c r="A159" s="35"/>
      <c r="B159" s="29" t="s">
        <v>493</v>
      </c>
      <c r="C159" s="30" t="s">
        <v>488</v>
      </c>
      <c r="D159" s="37">
        <v>0.7</v>
      </c>
      <c r="E159" s="282">
        <v>0.8</v>
      </c>
      <c r="F159" s="319">
        <v>0.75</v>
      </c>
      <c r="G159" s="37">
        <v>0.8</v>
      </c>
      <c r="H159" s="282">
        <f t="shared" si="35"/>
        <v>107.14285714285714</v>
      </c>
      <c r="I159" s="282">
        <f t="shared" si="36"/>
        <v>106.66666666666667</v>
      </c>
    </row>
    <row r="160" spans="1:9" s="281" customFormat="1" ht="20.100000000000001" customHeight="1">
      <c r="A160" s="35" t="s">
        <v>47</v>
      </c>
      <c r="B160" s="192" t="s">
        <v>494</v>
      </c>
      <c r="C160" s="33" t="s">
        <v>495</v>
      </c>
      <c r="D160" s="34">
        <v>238</v>
      </c>
      <c r="E160" s="282">
        <v>240</v>
      </c>
      <c r="F160" s="32">
        <v>300</v>
      </c>
      <c r="G160" s="32">
        <v>300</v>
      </c>
      <c r="H160" s="282">
        <f t="shared" si="35"/>
        <v>126.05042016806722</v>
      </c>
      <c r="I160" s="282">
        <f t="shared" si="36"/>
        <v>100</v>
      </c>
    </row>
    <row r="161" spans="1:9" s="281" customFormat="1" ht="20.100000000000001" customHeight="1">
      <c r="A161" s="35" t="s">
        <v>47</v>
      </c>
      <c r="B161" s="192" t="s">
        <v>496</v>
      </c>
      <c r="C161" s="33" t="s">
        <v>603</v>
      </c>
      <c r="D161" s="34">
        <v>75</v>
      </c>
      <c r="E161" s="282">
        <v>76</v>
      </c>
      <c r="F161" s="34">
        <v>76</v>
      </c>
      <c r="G161" s="34">
        <v>76</v>
      </c>
      <c r="H161" s="282">
        <f t="shared" si="35"/>
        <v>101.33333333333334</v>
      </c>
      <c r="I161" s="282">
        <f t="shared" si="36"/>
        <v>100</v>
      </c>
    </row>
    <row r="162" spans="1:9" s="281" customFormat="1" ht="20.100000000000001" customHeight="1">
      <c r="A162" s="35"/>
      <c r="B162" s="192" t="s">
        <v>497</v>
      </c>
      <c r="C162" s="30" t="s">
        <v>18</v>
      </c>
      <c r="D162" s="67">
        <v>560</v>
      </c>
      <c r="E162" s="315">
        <v>570</v>
      </c>
      <c r="F162" s="32">
        <v>570</v>
      </c>
      <c r="G162" s="32">
        <v>570</v>
      </c>
      <c r="H162" s="282">
        <f t="shared" si="35"/>
        <v>101.78571428571428</v>
      </c>
      <c r="I162" s="282">
        <f t="shared" si="36"/>
        <v>100</v>
      </c>
    </row>
    <row r="163" spans="1:9" s="281" customFormat="1" ht="20.100000000000001" customHeight="1">
      <c r="A163" s="35" t="s">
        <v>577</v>
      </c>
      <c r="B163" s="31" t="s">
        <v>25</v>
      </c>
      <c r="C163" s="35"/>
      <c r="D163" s="287"/>
      <c r="E163" s="287"/>
      <c r="F163" s="34"/>
      <c r="G163" s="34"/>
      <c r="H163" s="173"/>
      <c r="I163" s="173"/>
    </row>
    <row r="164" spans="1:9" s="281" customFormat="1" ht="20.100000000000001" customHeight="1">
      <c r="A164" s="35"/>
      <c r="B164" s="36" t="s">
        <v>26</v>
      </c>
      <c r="C164" s="33" t="s">
        <v>13</v>
      </c>
      <c r="D164" s="321">
        <f>D166+D167</f>
        <v>10148</v>
      </c>
      <c r="E164" s="321">
        <f>E166+E167</f>
        <v>7600</v>
      </c>
      <c r="F164" s="321">
        <f>F166+F167</f>
        <v>10500</v>
      </c>
      <c r="G164" s="321">
        <f>G166+G167</f>
        <v>8000</v>
      </c>
      <c r="H164" s="67">
        <f>F164/D164*100</f>
        <v>103.46866377611352</v>
      </c>
      <c r="I164" s="67">
        <f>G164/F164*100</f>
        <v>76.19047619047619</v>
      </c>
    </row>
    <row r="165" spans="1:9" s="281" customFormat="1" ht="20.100000000000001" customHeight="1">
      <c r="A165" s="35"/>
      <c r="B165" s="241" t="s">
        <v>114</v>
      </c>
      <c r="C165" s="33"/>
      <c r="D165" s="321"/>
      <c r="E165" s="315"/>
      <c r="F165" s="321"/>
      <c r="G165" s="32"/>
      <c r="H165" s="282"/>
      <c r="I165" s="282"/>
    </row>
    <row r="166" spans="1:9" s="281" customFormat="1" ht="20.100000000000001" customHeight="1">
      <c r="A166" s="35"/>
      <c r="B166" s="241" t="s">
        <v>589</v>
      </c>
      <c r="C166" s="33" t="s">
        <v>13</v>
      </c>
      <c r="D166" s="322">
        <v>63.6</v>
      </c>
      <c r="E166" s="323">
        <v>80</v>
      </c>
      <c r="F166" s="322">
        <v>100</v>
      </c>
      <c r="G166" s="322">
        <v>20</v>
      </c>
      <c r="H166" s="67">
        <f t="shared" ref="H166:H172" si="37">F166/D166*100</f>
        <v>157.23270440251571</v>
      </c>
      <c r="I166" s="67">
        <f t="shared" ref="I166:I172" si="38">G166/F166*100</f>
        <v>20</v>
      </c>
    </row>
    <row r="167" spans="1:9" s="294" customFormat="1" ht="20.100000000000001" customHeight="1">
      <c r="A167" s="35"/>
      <c r="B167" s="241" t="s">
        <v>590</v>
      </c>
      <c r="C167" s="33" t="s">
        <v>13</v>
      </c>
      <c r="D167" s="324">
        <v>10084.4</v>
      </c>
      <c r="E167" s="323">
        <v>7520</v>
      </c>
      <c r="F167" s="322">
        <v>10400</v>
      </c>
      <c r="G167" s="322">
        <v>7980</v>
      </c>
      <c r="H167" s="67">
        <f t="shared" si="37"/>
        <v>103.12958629169806</v>
      </c>
      <c r="I167" s="67">
        <f t="shared" si="38"/>
        <v>76.730769230769241</v>
      </c>
    </row>
    <row r="168" spans="1:9" s="281" customFormat="1" ht="37.5">
      <c r="A168" s="33"/>
      <c r="B168" s="29" t="s">
        <v>591</v>
      </c>
      <c r="C168" s="33" t="s">
        <v>604</v>
      </c>
      <c r="D168" s="304">
        <v>7002.2</v>
      </c>
      <c r="E168" s="315">
        <v>6100</v>
      </c>
      <c r="F168" s="32">
        <v>6500</v>
      </c>
      <c r="G168" s="32">
        <v>6400</v>
      </c>
      <c r="H168" s="67">
        <f t="shared" si="37"/>
        <v>92.827968352803396</v>
      </c>
      <c r="I168" s="67">
        <f t="shared" si="38"/>
        <v>98.461538461538467</v>
      </c>
    </row>
    <row r="169" spans="1:9" s="281" customFormat="1" ht="20.100000000000001" customHeight="1">
      <c r="A169" s="35"/>
      <c r="B169" s="36" t="s">
        <v>498</v>
      </c>
      <c r="C169" s="33" t="s">
        <v>13</v>
      </c>
      <c r="D169" s="321">
        <v>160386</v>
      </c>
      <c r="E169" s="321">
        <v>160000</v>
      </c>
      <c r="F169" s="321">
        <v>160000</v>
      </c>
      <c r="G169" s="321">
        <v>160000</v>
      </c>
      <c r="H169" s="67">
        <f t="shared" si="37"/>
        <v>99.759330614891567</v>
      </c>
      <c r="I169" s="67">
        <f t="shared" si="38"/>
        <v>100</v>
      </c>
    </row>
    <row r="170" spans="1:9" s="281" customFormat="1" ht="20.100000000000001" customHeight="1">
      <c r="A170" s="35"/>
      <c r="B170" s="241" t="s">
        <v>562</v>
      </c>
      <c r="C170" s="197" t="s">
        <v>13</v>
      </c>
      <c r="D170" s="325">
        <v>32769</v>
      </c>
      <c r="E170" s="323">
        <v>40320</v>
      </c>
      <c r="F170" s="322">
        <v>35492</v>
      </c>
      <c r="G170" s="322">
        <v>37000</v>
      </c>
      <c r="H170" s="67">
        <f t="shared" si="37"/>
        <v>108.30968293203942</v>
      </c>
      <c r="I170" s="67">
        <f t="shared" si="38"/>
        <v>104.24884481009803</v>
      </c>
    </row>
    <row r="171" spans="1:9" s="281" customFormat="1" ht="20.100000000000001" customHeight="1">
      <c r="A171" s="35"/>
      <c r="B171" s="36" t="s">
        <v>499</v>
      </c>
      <c r="C171" s="33" t="s">
        <v>500</v>
      </c>
      <c r="D171" s="321">
        <v>1070.8</v>
      </c>
      <c r="E171" s="321">
        <v>1000</v>
      </c>
      <c r="F171" s="321">
        <v>1120</v>
      </c>
      <c r="G171" s="321">
        <v>1000</v>
      </c>
      <c r="H171" s="67">
        <f t="shared" si="37"/>
        <v>104.59469555472545</v>
      </c>
      <c r="I171" s="67">
        <f t="shared" si="38"/>
        <v>89.285714285714292</v>
      </c>
    </row>
    <row r="172" spans="1:9" s="281" customFormat="1" ht="20.100000000000001" customHeight="1">
      <c r="A172" s="35"/>
      <c r="B172" s="36" t="s">
        <v>501</v>
      </c>
      <c r="C172" s="33" t="s">
        <v>500</v>
      </c>
      <c r="D172" s="321">
        <v>1052.0999999999999</v>
      </c>
      <c r="E172" s="315">
        <v>1000</v>
      </c>
      <c r="F172" s="32">
        <v>1120</v>
      </c>
      <c r="G172" s="32">
        <v>1000</v>
      </c>
      <c r="H172" s="67">
        <f t="shared" si="37"/>
        <v>106.45375914836994</v>
      </c>
      <c r="I172" s="67">
        <f t="shared" si="38"/>
        <v>89.285714285714292</v>
      </c>
    </row>
    <row r="173" spans="1:9" s="301" customFormat="1" ht="20.100000000000001" customHeight="1">
      <c r="A173" s="216"/>
      <c r="B173" s="235" t="s">
        <v>409</v>
      </c>
      <c r="C173" s="216" t="s">
        <v>3</v>
      </c>
      <c r="D173" s="332">
        <v>38</v>
      </c>
      <c r="E173" s="333">
        <v>37.799999999999997</v>
      </c>
      <c r="F173" s="334">
        <v>37.799999999999997</v>
      </c>
      <c r="G173" s="335">
        <v>37.700000000000003</v>
      </c>
      <c r="H173" s="336" t="s">
        <v>6</v>
      </c>
      <c r="I173" s="336" t="s">
        <v>6</v>
      </c>
    </row>
    <row r="174" spans="1:9" s="326" customFormat="1" ht="20.100000000000001" customHeight="1">
      <c r="A174" s="35" t="s">
        <v>576</v>
      </c>
      <c r="B174" s="31" t="s">
        <v>20</v>
      </c>
      <c r="C174" s="33"/>
      <c r="D174" s="163"/>
      <c r="E174" s="213"/>
      <c r="F174" s="173"/>
      <c r="G174" s="213"/>
      <c r="H174" s="173"/>
      <c r="I174" s="173"/>
    </row>
    <row r="175" spans="1:9" s="281" customFormat="1" ht="20.100000000000001" customHeight="1">
      <c r="A175" s="35"/>
      <c r="B175" s="243" t="s">
        <v>502</v>
      </c>
      <c r="C175" s="33" t="s">
        <v>13</v>
      </c>
      <c r="D175" s="163">
        <v>12250</v>
      </c>
      <c r="E175" s="327">
        <v>12000</v>
      </c>
      <c r="F175" s="32">
        <v>12050</v>
      </c>
      <c r="G175" s="32">
        <v>11800</v>
      </c>
      <c r="H175" s="173">
        <f t="shared" ref="H175:H182" si="39">F175/D175*100</f>
        <v>98.367346938775512</v>
      </c>
      <c r="I175" s="173">
        <f t="shared" ref="I175:I182" si="40">G175/F175*100</f>
        <v>97.925311203319495</v>
      </c>
    </row>
    <row r="176" spans="1:9" s="326" customFormat="1" ht="20.100000000000001" customHeight="1">
      <c r="A176" s="35"/>
      <c r="B176" s="36" t="s">
        <v>21</v>
      </c>
      <c r="C176" s="33" t="s">
        <v>13</v>
      </c>
      <c r="D176" s="97">
        <v>6020</v>
      </c>
      <c r="E176" s="327">
        <v>6050</v>
      </c>
      <c r="F176" s="32">
        <v>6060</v>
      </c>
      <c r="G176" s="32">
        <v>6120</v>
      </c>
      <c r="H176" s="173">
        <f t="shared" si="39"/>
        <v>100.66445182724253</v>
      </c>
      <c r="I176" s="173">
        <f t="shared" si="40"/>
        <v>100.99009900990099</v>
      </c>
    </row>
    <row r="177" spans="1:14" s="281" customFormat="1" ht="20.100000000000001" customHeight="1">
      <c r="A177" s="35"/>
      <c r="B177" s="36" t="s">
        <v>22</v>
      </c>
      <c r="C177" s="33" t="s">
        <v>13</v>
      </c>
      <c r="D177" s="163">
        <v>1820</v>
      </c>
      <c r="E177" s="327">
        <v>1850</v>
      </c>
      <c r="F177" s="32">
        <v>1850</v>
      </c>
      <c r="G177" s="32">
        <v>1900</v>
      </c>
      <c r="H177" s="173">
        <f t="shared" si="39"/>
        <v>101.64835164835165</v>
      </c>
      <c r="I177" s="173">
        <f t="shared" si="40"/>
        <v>102.70270270270269</v>
      </c>
    </row>
    <row r="178" spans="1:14" s="281" customFormat="1" ht="20.100000000000001" customHeight="1">
      <c r="A178" s="35"/>
      <c r="B178" s="38" t="s">
        <v>592</v>
      </c>
      <c r="C178" s="33" t="s">
        <v>13</v>
      </c>
      <c r="D178" s="163">
        <v>830</v>
      </c>
      <c r="E178" s="327">
        <v>900</v>
      </c>
      <c r="F178" s="32">
        <v>878</v>
      </c>
      <c r="G178" s="32">
        <v>912</v>
      </c>
      <c r="H178" s="173">
        <f t="shared" si="39"/>
        <v>105.78313253012048</v>
      </c>
      <c r="I178" s="173">
        <f t="shared" si="40"/>
        <v>103.87243735763099</v>
      </c>
    </row>
    <row r="179" spans="1:14" s="281" customFormat="1" ht="20.100000000000001" customHeight="1">
      <c r="A179" s="216"/>
      <c r="B179" s="241" t="s">
        <v>503</v>
      </c>
      <c r="C179" s="197" t="s">
        <v>13</v>
      </c>
      <c r="D179" s="163">
        <v>12220</v>
      </c>
      <c r="E179" s="327">
        <v>11970</v>
      </c>
      <c r="F179" s="32">
        <v>12020</v>
      </c>
      <c r="G179" s="32">
        <v>11770</v>
      </c>
      <c r="H179" s="173">
        <f t="shared" si="39"/>
        <v>98.363338788870706</v>
      </c>
      <c r="I179" s="173">
        <f t="shared" si="40"/>
        <v>97.920133111480865</v>
      </c>
    </row>
    <row r="180" spans="1:14" s="281" customFormat="1" ht="20.100000000000001" customHeight="1">
      <c r="A180" s="39"/>
      <c r="B180" s="239" t="s">
        <v>504</v>
      </c>
      <c r="C180" s="30" t="s">
        <v>18</v>
      </c>
      <c r="D180" s="321">
        <f>D181+D182</f>
        <v>52242</v>
      </c>
      <c r="E180" s="321">
        <f>E181+E182</f>
        <v>53300</v>
      </c>
      <c r="F180" s="321">
        <f>F181+F182</f>
        <v>53700</v>
      </c>
      <c r="G180" s="321">
        <f>G181+G182</f>
        <v>54000</v>
      </c>
      <c r="H180" s="212">
        <f t="shared" si="39"/>
        <v>102.79085793040083</v>
      </c>
      <c r="I180" s="212">
        <f t="shared" si="40"/>
        <v>100.55865921787711</v>
      </c>
    </row>
    <row r="181" spans="1:14" s="326" customFormat="1" ht="20.100000000000001" customHeight="1">
      <c r="A181" s="35"/>
      <c r="B181" s="36" t="s">
        <v>23</v>
      </c>
      <c r="C181" s="30" t="s">
        <v>18</v>
      </c>
      <c r="D181" s="163">
        <v>48995</v>
      </c>
      <c r="E181" s="213">
        <v>50200</v>
      </c>
      <c r="F181" s="321">
        <v>50300</v>
      </c>
      <c r="G181" s="321">
        <v>50800</v>
      </c>
      <c r="H181" s="212">
        <f t="shared" si="39"/>
        <v>102.66353709562199</v>
      </c>
      <c r="I181" s="212">
        <f t="shared" si="40"/>
        <v>100.99403578528828</v>
      </c>
    </row>
    <row r="182" spans="1:14" s="281" customFormat="1" ht="20.100000000000001" customHeight="1">
      <c r="A182" s="35"/>
      <c r="B182" s="29" t="s">
        <v>24</v>
      </c>
      <c r="C182" s="30" t="s">
        <v>18</v>
      </c>
      <c r="D182" s="163">
        <v>3247</v>
      </c>
      <c r="E182" s="163">
        <v>3100</v>
      </c>
      <c r="F182" s="163">
        <v>3400</v>
      </c>
      <c r="G182" s="163">
        <v>3200</v>
      </c>
      <c r="H182" s="212">
        <f t="shared" si="39"/>
        <v>104.71204188481676</v>
      </c>
      <c r="I182" s="212">
        <f t="shared" si="40"/>
        <v>94.117647058823522</v>
      </c>
    </row>
    <row r="183" spans="1:14" s="237" customFormat="1" ht="20.100000000000001" customHeight="1">
      <c r="A183" s="35" t="s">
        <v>575</v>
      </c>
      <c r="B183" s="31" t="s">
        <v>27</v>
      </c>
      <c r="C183" s="39"/>
      <c r="D183" s="309"/>
      <c r="E183" s="309"/>
      <c r="F183" s="309"/>
      <c r="G183" s="34"/>
      <c r="H183" s="173"/>
      <c r="I183" s="173"/>
    </row>
    <row r="184" spans="1:14" s="281" customFormat="1" ht="20.100000000000001" customHeight="1">
      <c r="A184" s="35"/>
      <c r="B184" s="328" t="s">
        <v>28</v>
      </c>
      <c r="C184" s="30" t="s">
        <v>3</v>
      </c>
      <c r="D184" s="67">
        <v>99.87</v>
      </c>
      <c r="E184" s="67">
        <v>100</v>
      </c>
      <c r="F184" s="67">
        <v>100</v>
      </c>
      <c r="G184" s="67">
        <v>100</v>
      </c>
      <c r="H184" s="337" t="s">
        <v>6</v>
      </c>
      <c r="I184" s="337" t="s">
        <v>6</v>
      </c>
    </row>
    <row r="185" spans="1:14" s="281" customFormat="1" ht="50.25" customHeight="1">
      <c r="A185" s="35"/>
      <c r="B185" s="328" t="s">
        <v>593</v>
      </c>
      <c r="C185" s="30" t="s">
        <v>3</v>
      </c>
      <c r="D185" s="329">
        <v>55.99</v>
      </c>
      <c r="E185" s="329">
        <v>56.5</v>
      </c>
      <c r="F185" s="329">
        <v>56.5</v>
      </c>
      <c r="G185" s="311">
        <v>57.5</v>
      </c>
      <c r="H185" s="337" t="s">
        <v>6</v>
      </c>
      <c r="I185" s="337" t="s">
        <v>6</v>
      </c>
    </row>
    <row r="186" spans="1:14" s="281" customFormat="1" ht="37.5">
      <c r="A186" s="35"/>
      <c r="B186" s="328" t="s">
        <v>505</v>
      </c>
      <c r="C186" s="30" t="s">
        <v>506</v>
      </c>
      <c r="D186" s="32">
        <v>205</v>
      </c>
      <c r="E186" s="32">
        <v>230</v>
      </c>
      <c r="F186" s="32">
        <v>290</v>
      </c>
      <c r="G186" s="32">
        <v>350</v>
      </c>
      <c r="H186" s="282">
        <f>F186/D186*100</f>
        <v>141.46341463414635</v>
      </c>
      <c r="I186" s="282">
        <f>G186/F186*100</f>
        <v>120.68965517241379</v>
      </c>
      <c r="K186" s="214"/>
      <c r="L186" s="214"/>
    </row>
    <row r="187" spans="1:14" s="281" customFormat="1" ht="20.100000000000001" customHeight="1">
      <c r="A187" s="35"/>
      <c r="B187" s="38" t="s">
        <v>29</v>
      </c>
      <c r="C187" s="30" t="s">
        <v>30</v>
      </c>
      <c r="D187" s="33" t="s">
        <v>594</v>
      </c>
      <c r="E187" s="67" t="s">
        <v>595</v>
      </c>
      <c r="F187" s="67" t="s">
        <v>595</v>
      </c>
      <c r="G187" s="282" t="s">
        <v>596</v>
      </c>
      <c r="H187" s="338" t="s">
        <v>6</v>
      </c>
      <c r="I187" s="338" t="s">
        <v>6</v>
      </c>
    </row>
    <row r="188" spans="1:14" s="281" customFormat="1" ht="20.100000000000001" customHeight="1">
      <c r="A188" s="35"/>
      <c r="B188" s="328" t="s">
        <v>31</v>
      </c>
      <c r="C188" s="30" t="s">
        <v>32</v>
      </c>
      <c r="D188" s="33">
        <v>145</v>
      </c>
      <c r="E188" s="339">
        <v>154</v>
      </c>
      <c r="F188" s="339">
        <v>154</v>
      </c>
      <c r="G188" s="340">
        <v>159</v>
      </c>
      <c r="H188" s="338" t="s">
        <v>6</v>
      </c>
      <c r="I188" s="338" t="s">
        <v>6</v>
      </c>
    </row>
    <row r="189" spans="1:14" s="281" customFormat="1" ht="20.100000000000001" customHeight="1">
      <c r="A189" s="35"/>
      <c r="B189" s="328" t="s">
        <v>33</v>
      </c>
      <c r="C189" s="30" t="s">
        <v>3</v>
      </c>
      <c r="D189" s="33" t="s">
        <v>597</v>
      </c>
      <c r="E189" s="34" t="s">
        <v>598</v>
      </c>
      <c r="F189" s="34" t="s">
        <v>598</v>
      </c>
      <c r="G189" s="33" t="s">
        <v>599</v>
      </c>
      <c r="H189" s="338" t="s">
        <v>6</v>
      </c>
      <c r="I189" s="338" t="s">
        <v>6</v>
      </c>
    </row>
    <row r="190" spans="1:14" ht="28.5" customHeight="1">
      <c r="A190" s="226" t="s">
        <v>93</v>
      </c>
      <c r="B190" s="254" t="s">
        <v>507</v>
      </c>
      <c r="C190" s="255"/>
      <c r="D190" s="174"/>
      <c r="E190" s="174"/>
      <c r="F190" s="174"/>
      <c r="G190" s="174"/>
      <c r="H190" s="174"/>
      <c r="I190" s="255"/>
    </row>
    <row r="191" spans="1:14" s="78" customFormat="1" ht="22.5" customHeight="1">
      <c r="A191" s="74">
        <v>1</v>
      </c>
      <c r="B191" s="234" t="s">
        <v>37</v>
      </c>
      <c r="C191" s="74" t="s">
        <v>4</v>
      </c>
      <c r="D191" s="80">
        <f t="shared" ref="D191:E191" si="41">D192+D193+D194</f>
        <v>394005.1774590456</v>
      </c>
      <c r="E191" s="80">
        <f t="shared" si="41"/>
        <v>451760</v>
      </c>
      <c r="F191" s="80">
        <f t="shared" ref="F191:G191" si="42">F192+F193+F194</f>
        <v>468077.99540200969</v>
      </c>
      <c r="G191" s="80">
        <f t="shared" si="42"/>
        <v>566365.1179260693</v>
      </c>
      <c r="H191" s="48">
        <f t="shared" ref="H191:H198" si="43">F191/D191*100</f>
        <v>118.79996055398625</v>
      </c>
      <c r="I191" s="48">
        <f t="shared" ref="I191:I198" si="44">G191/F191*100</f>
        <v>120.99802244274387</v>
      </c>
      <c r="J191" s="69"/>
      <c r="K191" s="69"/>
      <c r="L191" s="69"/>
      <c r="M191" s="69"/>
      <c r="N191" s="69"/>
    </row>
    <row r="192" spans="1:14" ht="21" customHeight="1">
      <c r="A192" s="74"/>
      <c r="B192" s="96" t="s">
        <v>38</v>
      </c>
      <c r="C192" s="92" t="s">
        <v>4</v>
      </c>
      <c r="D192" s="89">
        <f t="shared" ref="D192:E194" si="45">D201+D216</f>
        <v>6272.8938071581597</v>
      </c>
      <c r="E192" s="89">
        <f t="shared" si="45"/>
        <v>6760</v>
      </c>
      <c r="F192" s="89">
        <f t="shared" ref="F192:G192" si="46">F201+F216</f>
        <v>6698.1987861737789</v>
      </c>
      <c r="G192" s="89">
        <f t="shared" si="46"/>
        <v>7035.1087254824679</v>
      </c>
      <c r="H192" s="67">
        <f t="shared" si="43"/>
        <v>106.78004429997353</v>
      </c>
      <c r="I192" s="67">
        <f t="shared" si="44"/>
        <v>105.02985877343814</v>
      </c>
    </row>
    <row r="193" spans="1:14" ht="21" customHeight="1">
      <c r="A193" s="74"/>
      <c r="B193" s="96" t="s">
        <v>39</v>
      </c>
      <c r="C193" s="92" t="s">
        <v>4</v>
      </c>
      <c r="D193" s="89">
        <f t="shared" si="45"/>
        <v>70743.283651887425</v>
      </c>
      <c r="E193" s="89">
        <f t="shared" si="45"/>
        <v>63900</v>
      </c>
      <c r="F193" s="89">
        <f t="shared" ref="F193:G193" si="47">F202+F217</f>
        <v>92558.796615835949</v>
      </c>
      <c r="G193" s="89">
        <f t="shared" si="47"/>
        <v>114955.45420058674</v>
      </c>
      <c r="H193" s="67">
        <f t="shared" si="43"/>
        <v>130.83757473189681</v>
      </c>
      <c r="I193" s="67">
        <f t="shared" si="44"/>
        <v>124.19722209408989</v>
      </c>
    </row>
    <row r="194" spans="1:14" ht="21" customHeight="1">
      <c r="A194" s="74"/>
      <c r="B194" s="96" t="s">
        <v>41</v>
      </c>
      <c r="C194" s="92" t="s">
        <v>4</v>
      </c>
      <c r="D194" s="89">
        <f t="shared" si="45"/>
        <v>316989</v>
      </c>
      <c r="E194" s="89">
        <f t="shared" si="45"/>
        <v>381100</v>
      </c>
      <c r="F194" s="89">
        <f t="shared" ref="F194:G194" si="48">F203+F218</f>
        <v>368821</v>
      </c>
      <c r="G194" s="89">
        <f t="shared" si="48"/>
        <v>444374.55500000005</v>
      </c>
      <c r="H194" s="67">
        <f t="shared" si="43"/>
        <v>116.35135604074588</v>
      </c>
      <c r="I194" s="67">
        <f t="shared" si="44"/>
        <v>120.48515540058729</v>
      </c>
      <c r="J194" s="78"/>
      <c r="K194" s="176"/>
      <c r="L194" s="176"/>
      <c r="M194" s="78"/>
      <c r="N194" s="78"/>
    </row>
    <row r="195" spans="1:14" s="78" customFormat="1" ht="24.75" customHeight="1">
      <c r="A195" s="74">
        <v>2</v>
      </c>
      <c r="B195" s="234" t="s">
        <v>40</v>
      </c>
      <c r="C195" s="74" t="s">
        <v>4</v>
      </c>
      <c r="D195" s="80">
        <f t="shared" ref="D195:E195" si="49">D196+D197+D198</f>
        <v>486766.34578406584</v>
      </c>
      <c r="E195" s="80">
        <f t="shared" si="49"/>
        <v>563650</v>
      </c>
      <c r="F195" s="80">
        <f t="shared" ref="F195:G195" si="50">F196+F197+F198</f>
        <v>585647.83175785036</v>
      </c>
      <c r="G195" s="80">
        <f t="shared" si="50"/>
        <v>715458.586345013</v>
      </c>
      <c r="H195" s="48">
        <f t="shared" si="43"/>
        <v>120.31395285031667</v>
      </c>
      <c r="I195" s="48">
        <f t="shared" si="44"/>
        <v>122.16532659184094</v>
      </c>
      <c r="J195" s="69"/>
      <c r="K195" s="69"/>
      <c r="L195" s="69"/>
      <c r="M195" s="69"/>
      <c r="N195" s="69"/>
    </row>
    <row r="196" spans="1:14" ht="20.100000000000001" customHeight="1">
      <c r="A196" s="74"/>
      <c r="B196" s="96" t="s">
        <v>38</v>
      </c>
      <c r="C196" s="92" t="s">
        <v>4</v>
      </c>
      <c r="D196" s="89">
        <f t="shared" ref="D196:E198" si="51">D205+D226</f>
        <v>10390.370708627863</v>
      </c>
      <c r="E196" s="89">
        <f t="shared" si="51"/>
        <v>9930</v>
      </c>
      <c r="F196" s="89">
        <f t="shared" ref="F196:G196" si="52">F205+F226</f>
        <v>11171.680176232558</v>
      </c>
      <c r="G196" s="89">
        <f t="shared" si="52"/>
        <v>12516.681797380466</v>
      </c>
      <c r="H196" s="67">
        <f t="shared" si="43"/>
        <v>107.51955333947727</v>
      </c>
      <c r="I196" s="67">
        <f t="shared" si="44"/>
        <v>112.03938530221589</v>
      </c>
    </row>
    <row r="197" spans="1:14" ht="20.100000000000001" customHeight="1">
      <c r="A197" s="74"/>
      <c r="B197" s="96" t="s">
        <v>39</v>
      </c>
      <c r="C197" s="92" t="s">
        <v>4</v>
      </c>
      <c r="D197" s="89">
        <f t="shared" si="51"/>
        <v>102688.97507543798</v>
      </c>
      <c r="E197" s="89">
        <f t="shared" si="51"/>
        <v>99000</v>
      </c>
      <c r="F197" s="89">
        <f t="shared" ref="F197:G197" si="53">F206+F227</f>
        <v>133498.15158161783</v>
      </c>
      <c r="G197" s="89">
        <f t="shared" si="53"/>
        <v>172949.94854763255</v>
      </c>
      <c r="H197" s="67">
        <f t="shared" si="43"/>
        <v>130.00241893888474</v>
      </c>
      <c r="I197" s="67">
        <f t="shared" si="44"/>
        <v>129.55231701608599</v>
      </c>
    </row>
    <row r="198" spans="1:14" ht="20.100000000000001" customHeight="1">
      <c r="A198" s="74"/>
      <c r="B198" s="96" t="s">
        <v>41</v>
      </c>
      <c r="C198" s="92" t="s">
        <v>4</v>
      </c>
      <c r="D198" s="89">
        <f t="shared" si="51"/>
        <v>373687</v>
      </c>
      <c r="E198" s="89">
        <f t="shared" si="51"/>
        <v>454720</v>
      </c>
      <c r="F198" s="89">
        <f t="shared" ref="F198:G198" si="54">F207+F228</f>
        <v>440978</v>
      </c>
      <c r="G198" s="89">
        <f t="shared" si="54"/>
        <v>529991.95600000001</v>
      </c>
      <c r="H198" s="67">
        <f t="shared" si="43"/>
        <v>118.00731628341366</v>
      </c>
      <c r="I198" s="67">
        <f t="shared" si="44"/>
        <v>120.18557751180332</v>
      </c>
    </row>
    <row r="199" spans="1:14" s="78" customFormat="1" ht="20.100000000000001" customHeight="1">
      <c r="A199" s="74">
        <v>3</v>
      </c>
      <c r="B199" s="108" t="s">
        <v>42</v>
      </c>
      <c r="C199" s="74"/>
      <c r="D199" s="80"/>
      <c r="E199" s="79"/>
      <c r="F199" s="80"/>
      <c r="G199" s="79"/>
      <c r="H199" s="256"/>
      <c r="I199" s="257"/>
    </row>
    <row r="200" spans="1:14" s="78" customFormat="1" ht="22.5" customHeight="1">
      <c r="A200" s="74" t="s">
        <v>12</v>
      </c>
      <c r="B200" s="137" t="s">
        <v>43</v>
      </c>
      <c r="C200" s="74" t="s">
        <v>4</v>
      </c>
      <c r="D200" s="80">
        <v>26466.340290000022</v>
      </c>
      <c r="E200" s="80">
        <f>E201+E202+E203</f>
        <v>33260</v>
      </c>
      <c r="F200" s="80">
        <v>28064.907000000007</v>
      </c>
      <c r="G200" s="80">
        <f t="shared" ref="G200" si="55">G201+G202+G203</f>
        <v>30935.397700000009</v>
      </c>
      <c r="H200" s="48">
        <f t="shared" ref="H200:H207" si="56">F200/D200*100</f>
        <v>106.03999907990296</v>
      </c>
      <c r="I200" s="48">
        <f t="shared" ref="I200:I207" si="57">G200/F200*100</f>
        <v>110.22804280092573</v>
      </c>
      <c r="J200" s="69"/>
      <c r="K200" s="275"/>
      <c r="L200" s="275"/>
      <c r="M200" s="69"/>
      <c r="N200" s="69"/>
    </row>
    <row r="201" spans="1:14" ht="21" customHeight="1">
      <c r="A201" s="74"/>
      <c r="B201" s="96" t="s">
        <v>38</v>
      </c>
      <c r="C201" s="92" t="s">
        <v>4</v>
      </c>
      <c r="D201" s="89">
        <v>55</v>
      </c>
      <c r="E201" s="89">
        <v>60</v>
      </c>
      <c r="F201" s="89">
        <v>60</v>
      </c>
      <c r="G201" s="89">
        <v>65</v>
      </c>
      <c r="H201" s="67">
        <f t="shared" si="56"/>
        <v>109.09090909090908</v>
      </c>
      <c r="I201" s="67">
        <f t="shared" si="57"/>
        <v>108.33333333333333</v>
      </c>
      <c r="K201" s="276"/>
      <c r="L201" s="276"/>
    </row>
    <row r="202" spans="1:14" ht="21" customHeight="1">
      <c r="A202" s="74"/>
      <c r="B202" s="96" t="s">
        <v>39</v>
      </c>
      <c r="C202" s="92" t="s">
        <v>4</v>
      </c>
      <c r="D202" s="89">
        <f>D200-D201-D203</f>
        <v>25411.340290000022</v>
      </c>
      <c r="E202" s="89">
        <v>32100</v>
      </c>
      <c r="F202" s="89">
        <f>F200-F201-F203</f>
        <v>26854.907000000007</v>
      </c>
      <c r="G202" s="89">
        <f>F202*1.1</f>
        <v>29540.397700000009</v>
      </c>
      <c r="H202" s="67">
        <f t="shared" si="56"/>
        <v>105.68079720914234</v>
      </c>
      <c r="I202" s="67">
        <f t="shared" si="57"/>
        <v>110.00000000000001</v>
      </c>
      <c r="K202" s="276"/>
      <c r="L202" s="276"/>
    </row>
    <row r="203" spans="1:14" ht="21" customHeight="1">
      <c r="A203" s="74"/>
      <c r="B203" s="96" t="s">
        <v>41</v>
      </c>
      <c r="C203" s="92" t="s">
        <v>4</v>
      </c>
      <c r="D203" s="89">
        <v>1000</v>
      </c>
      <c r="E203" s="89">
        <v>1100</v>
      </c>
      <c r="F203" s="89">
        <v>1150</v>
      </c>
      <c r="G203" s="89">
        <v>1330</v>
      </c>
      <c r="H203" s="67">
        <f t="shared" si="56"/>
        <v>114.99999999999999</v>
      </c>
      <c r="I203" s="67">
        <f t="shared" si="57"/>
        <v>115.65217391304347</v>
      </c>
      <c r="K203" s="276"/>
      <c r="L203" s="276"/>
    </row>
    <row r="204" spans="1:14" s="78" customFormat="1" ht="24.75" customHeight="1">
      <c r="A204" s="74" t="s">
        <v>17</v>
      </c>
      <c r="B204" s="137" t="s">
        <v>44</v>
      </c>
      <c r="C204" s="74" t="s">
        <v>4</v>
      </c>
      <c r="D204" s="80">
        <v>42080.47252999997</v>
      </c>
      <c r="E204" s="80">
        <f>E205+E206+E207</f>
        <v>55850</v>
      </c>
      <c r="F204" s="80">
        <v>44479.059000000008</v>
      </c>
      <c r="G204" s="80">
        <f t="shared" ref="G204" si="58">G205+G206+G207</f>
        <v>49690.200785000008</v>
      </c>
      <c r="H204" s="48">
        <f t="shared" si="56"/>
        <v>105.69999889685184</v>
      </c>
      <c r="I204" s="48">
        <f t="shared" si="57"/>
        <v>111.71594431662774</v>
      </c>
      <c r="K204" s="275"/>
      <c r="L204" s="275"/>
    </row>
    <row r="205" spans="1:14" ht="20.100000000000001" customHeight="1">
      <c r="A205" s="74"/>
      <c r="B205" s="96" t="s">
        <v>38</v>
      </c>
      <c r="C205" s="92" t="s">
        <v>4</v>
      </c>
      <c r="D205" s="89">
        <v>113</v>
      </c>
      <c r="E205" s="89">
        <v>130</v>
      </c>
      <c r="F205" s="89">
        <v>130</v>
      </c>
      <c r="G205" s="89">
        <v>150</v>
      </c>
      <c r="H205" s="67">
        <f t="shared" si="56"/>
        <v>115.04424778761062</v>
      </c>
      <c r="I205" s="67">
        <f t="shared" si="57"/>
        <v>115.38461538461537</v>
      </c>
    </row>
    <row r="206" spans="1:14" ht="20.100000000000001" customHeight="1">
      <c r="A206" s="74"/>
      <c r="B206" s="96" t="s">
        <v>39</v>
      </c>
      <c r="C206" s="92" t="s">
        <v>4</v>
      </c>
      <c r="D206" s="89">
        <f>D204-D205-D207</f>
        <v>40417.47252999997</v>
      </c>
      <c r="E206" s="89">
        <v>54000</v>
      </c>
      <c r="F206" s="89">
        <f>F204-F205-F207</f>
        <v>42549.059000000008</v>
      </c>
      <c r="G206" s="89">
        <f>F206*1.115-2</f>
        <v>47440.200785000008</v>
      </c>
      <c r="H206" s="67">
        <f t="shared" si="56"/>
        <v>105.27392322322446</v>
      </c>
      <c r="I206" s="67">
        <f t="shared" si="57"/>
        <v>111.49529954352222</v>
      </c>
    </row>
    <row r="207" spans="1:14" ht="20.100000000000001" customHeight="1">
      <c r="A207" s="74"/>
      <c r="B207" s="96" t="s">
        <v>41</v>
      </c>
      <c r="C207" s="92" t="s">
        <v>4</v>
      </c>
      <c r="D207" s="89">
        <v>1550</v>
      </c>
      <c r="E207" s="89">
        <v>1720</v>
      </c>
      <c r="F207" s="89">
        <v>1800</v>
      </c>
      <c r="G207" s="89">
        <v>2100</v>
      </c>
      <c r="H207" s="67">
        <f t="shared" si="56"/>
        <v>116.12903225806453</v>
      </c>
      <c r="I207" s="67">
        <f t="shared" si="57"/>
        <v>116.66666666666667</v>
      </c>
    </row>
    <row r="208" spans="1:14" s="78" customFormat="1" ht="24.75" customHeight="1">
      <c r="A208" s="74">
        <v>4</v>
      </c>
      <c r="B208" s="108" t="s">
        <v>45</v>
      </c>
      <c r="C208" s="74"/>
      <c r="D208" s="79"/>
      <c r="E208" s="118"/>
      <c r="F208" s="79"/>
      <c r="G208" s="118"/>
      <c r="H208" s="256"/>
      <c r="I208" s="257"/>
      <c r="J208" s="69"/>
      <c r="K208" s="69"/>
      <c r="L208" s="69"/>
      <c r="M208" s="69"/>
      <c r="N208" s="69"/>
    </row>
    <row r="209" spans="1:14" s="107" customFormat="1" ht="24.75" customHeight="1">
      <c r="A209" s="83" t="s">
        <v>12</v>
      </c>
      <c r="B209" s="258" t="s">
        <v>46</v>
      </c>
      <c r="C209" s="83" t="s">
        <v>3</v>
      </c>
      <c r="D209" s="175">
        <v>131.51</v>
      </c>
      <c r="E209" s="118">
        <v>122</v>
      </c>
      <c r="F209" s="175">
        <v>120.36</v>
      </c>
      <c r="G209" s="118">
        <v>121</v>
      </c>
      <c r="H209" s="259" t="s">
        <v>6</v>
      </c>
      <c r="I209" s="259" t="s">
        <v>6</v>
      </c>
      <c r="J209" s="78"/>
      <c r="K209" s="78"/>
      <c r="L209" s="78"/>
      <c r="M209" s="78"/>
      <c r="N209" s="78"/>
    </row>
    <row r="210" spans="1:14" s="99" customFormat="1" ht="20.100000000000001" customHeight="1">
      <c r="A210" s="92"/>
      <c r="B210" s="260" t="s">
        <v>508</v>
      </c>
      <c r="C210" s="87" t="s">
        <v>3</v>
      </c>
      <c r="D210" s="132">
        <v>88.11</v>
      </c>
      <c r="E210" s="114">
        <v>105.5</v>
      </c>
      <c r="F210" s="132">
        <v>98.49</v>
      </c>
      <c r="G210" s="114">
        <v>104</v>
      </c>
      <c r="H210" s="259" t="s">
        <v>6</v>
      </c>
      <c r="I210" s="259" t="s">
        <v>6</v>
      </c>
      <c r="J210" s="69"/>
      <c r="K210" s="112"/>
      <c r="L210" s="112"/>
      <c r="M210" s="69"/>
      <c r="N210" s="69"/>
    </row>
    <row r="211" spans="1:14" s="99" customFormat="1" ht="20.100000000000001" customHeight="1">
      <c r="A211" s="92"/>
      <c r="B211" s="260" t="s">
        <v>509</v>
      </c>
      <c r="C211" s="87" t="s">
        <v>3</v>
      </c>
      <c r="D211" s="132">
        <v>133.06</v>
      </c>
      <c r="E211" s="114">
        <v>122.5</v>
      </c>
      <c r="F211" s="132">
        <v>120.83</v>
      </c>
      <c r="G211" s="114">
        <v>121.2</v>
      </c>
      <c r="H211" s="259" t="s">
        <v>6</v>
      </c>
      <c r="I211" s="259" t="s">
        <v>6</v>
      </c>
      <c r="J211" s="69"/>
      <c r="K211" s="69"/>
      <c r="L211" s="69"/>
      <c r="M211" s="69"/>
      <c r="N211" s="69"/>
    </row>
    <row r="212" spans="1:14" s="99" customFormat="1" ht="20.100000000000001" customHeight="1">
      <c r="A212" s="92"/>
      <c r="B212" s="260" t="s">
        <v>510</v>
      </c>
      <c r="C212" s="87" t="s">
        <v>3</v>
      </c>
      <c r="D212" s="132">
        <v>106.65</v>
      </c>
      <c r="E212" s="114">
        <v>108</v>
      </c>
      <c r="F212" s="114">
        <v>104.3</v>
      </c>
      <c r="G212" s="114">
        <v>110</v>
      </c>
      <c r="H212" s="259" t="s">
        <v>6</v>
      </c>
      <c r="I212" s="259" t="s">
        <v>6</v>
      </c>
      <c r="J212" s="69"/>
      <c r="K212" s="69"/>
      <c r="L212" s="69"/>
      <c r="M212" s="69"/>
      <c r="N212" s="69"/>
    </row>
    <row r="213" spans="1:14" s="99" customFormat="1" ht="20.100000000000001" customHeight="1">
      <c r="A213" s="92"/>
      <c r="B213" s="260" t="s">
        <v>511</v>
      </c>
      <c r="C213" s="87" t="s">
        <v>3</v>
      </c>
      <c r="D213" s="132">
        <v>103.41</v>
      </c>
      <c r="E213" s="114">
        <v>103.5</v>
      </c>
      <c r="F213" s="132">
        <v>105.65</v>
      </c>
      <c r="G213" s="114">
        <v>104</v>
      </c>
      <c r="H213" s="259" t="s">
        <v>6</v>
      </c>
      <c r="I213" s="259" t="s">
        <v>6</v>
      </c>
      <c r="J213" s="112"/>
      <c r="K213" s="69"/>
      <c r="L213" s="69"/>
      <c r="M213" s="69"/>
      <c r="N213" s="69"/>
    </row>
    <row r="214" spans="1:14" s="107" customFormat="1" ht="20.100000000000001" customHeight="1">
      <c r="A214" s="83" t="s">
        <v>17</v>
      </c>
      <c r="B214" s="137" t="s">
        <v>43</v>
      </c>
      <c r="C214" s="83" t="s">
        <v>4</v>
      </c>
      <c r="D214" s="219">
        <f t="shared" ref="D214:F214" si="59">D216+D217+D218</f>
        <v>367538.83716904558</v>
      </c>
      <c r="E214" s="219">
        <f t="shared" si="59"/>
        <v>418500</v>
      </c>
      <c r="F214" s="219">
        <f t="shared" si="59"/>
        <v>440013.08840200969</v>
      </c>
      <c r="G214" s="219">
        <f>G216+G217+G218</f>
        <v>535429.72022606921</v>
      </c>
      <c r="H214" s="48">
        <f>F214/D214*100</f>
        <v>119.71880081876363</v>
      </c>
      <c r="I214" s="48">
        <f t="shared" ref="I214" si="60">G214/F214*100</f>
        <v>121.68495309323251</v>
      </c>
      <c r="J214" s="176"/>
      <c r="K214" s="91"/>
      <c r="L214" s="112"/>
      <c r="M214" s="78"/>
      <c r="N214" s="78"/>
    </row>
    <row r="215" spans="1:14" s="78" customFormat="1" ht="24.95" customHeight="1">
      <c r="A215" s="92" t="s">
        <v>47</v>
      </c>
      <c r="B215" s="129" t="s">
        <v>48</v>
      </c>
      <c r="C215" s="92"/>
      <c r="D215" s="171"/>
      <c r="E215" s="261"/>
      <c r="F215" s="171"/>
      <c r="G215" s="261"/>
      <c r="H215" s="67"/>
      <c r="I215" s="67"/>
      <c r="J215" s="176"/>
      <c r="K215" s="112"/>
      <c r="L215" s="112"/>
      <c r="M215" s="69"/>
      <c r="N215" s="69"/>
    </row>
    <row r="216" spans="1:14" ht="21" customHeight="1">
      <c r="A216" s="74"/>
      <c r="B216" s="96" t="s">
        <v>38</v>
      </c>
      <c r="C216" s="92" t="s">
        <v>4</v>
      </c>
      <c r="D216" s="171">
        <v>6217.8938071581597</v>
      </c>
      <c r="E216" s="261">
        <v>6700</v>
      </c>
      <c r="F216" s="171">
        <v>6638.1987861737789</v>
      </c>
      <c r="G216" s="261">
        <f>F216*1.05</f>
        <v>6970.1087254824679</v>
      </c>
      <c r="H216" s="67">
        <f>F216/D216*100</f>
        <v>106.75960368656918</v>
      </c>
      <c r="I216" s="67">
        <f t="shared" ref="I216:I218" si="61">G216/F216*100</f>
        <v>105</v>
      </c>
      <c r="J216" s="176"/>
      <c r="K216" s="176"/>
      <c r="L216" s="385"/>
      <c r="M216" s="279"/>
      <c r="N216" s="138"/>
    </row>
    <row r="217" spans="1:14" ht="21" customHeight="1">
      <c r="A217" s="74"/>
      <c r="B217" s="96" t="s">
        <v>39</v>
      </c>
      <c r="C217" s="92" t="s">
        <v>4</v>
      </c>
      <c r="D217" s="171">
        <v>45331.943361887403</v>
      </c>
      <c r="E217" s="261">
        <v>31800</v>
      </c>
      <c r="F217" s="171">
        <v>65703.889615835942</v>
      </c>
      <c r="G217" s="261">
        <f>F217*1.3</f>
        <v>85415.056500586725</v>
      </c>
      <c r="H217" s="67">
        <f>F217/D217*100</f>
        <v>144.93949463255561</v>
      </c>
      <c r="I217" s="67">
        <f t="shared" si="61"/>
        <v>130</v>
      </c>
      <c r="J217" s="176"/>
      <c r="K217" s="112"/>
      <c r="L217" s="385"/>
      <c r="M217" s="279"/>
    </row>
    <row r="218" spans="1:14" ht="21" customHeight="1">
      <c r="A218" s="74"/>
      <c r="B218" s="96" t="s">
        <v>41</v>
      </c>
      <c r="C218" s="92" t="s">
        <v>4</v>
      </c>
      <c r="D218" s="177">
        <f>313767+2222</f>
        <v>315989</v>
      </c>
      <c r="E218" s="177">
        <v>380000</v>
      </c>
      <c r="F218" s="177">
        <f>368608-937</f>
        <v>367671</v>
      </c>
      <c r="G218" s="261">
        <f>F218*1.205+1</f>
        <v>443044.55500000005</v>
      </c>
      <c r="H218" s="67">
        <f>F218/D218*100</f>
        <v>116.35563263278152</v>
      </c>
      <c r="I218" s="67">
        <f t="shared" si="61"/>
        <v>120.50027198228852</v>
      </c>
      <c r="J218" s="176"/>
      <c r="K218" s="91"/>
      <c r="L218" s="385"/>
      <c r="M218" s="279"/>
    </row>
    <row r="219" spans="1:14" s="99" customFormat="1" ht="24.95" customHeight="1">
      <c r="A219" s="87" t="s">
        <v>47</v>
      </c>
      <c r="B219" s="129" t="s">
        <v>49</v>
      </c>
      <c r="C219" s="87"/>
      <c r="D219" s="467"/>
      <c r="E219" s="262"/>
      <c r="F219" s="467"/>
      <c r="G219" s="262"/>
      <c r="H219" s="67"/>
      <c r="I219" s="67"/>
      <c r="J219" s="78"/>
      <c r="K219" s="466"/>
      <c r="L219" s="263"/>
      <c r="M219" s="78"/>
      <c r="N219" s="78"/>
    </row>
    <row r="220" spans="1:14" ht="24" customHeight="1">
      <c r="A220" s="87"/>
      <c r="B220" s="264" t="s">
        <v>508</v>
      </c>
      <c r="C220" s="92" t="s">
        <v>4</v>
      </c>
      <c r="D220" s="177">
        <v>946.02260146288233</v>
      </c>
      <c r="E220" s="178">
        <v>1100</v>
      </c>
      <c r="F220" s="177">
        <v>940.14219011004548</v>
      </c>
      <c r="G220" s="178">
        <v>1000</v>
      </c>
      <c r="H220" s="67">
        <f>F220/D220*100</f>
        <v>99.378406885443994</v>
      </c>
      <c r="I220" s="67">
        <f t="shared" ref="I220:I223" si="62">G220/F220*100</f>
        <v>106.36688902164342</v>
      </c>
      <c r="J220" s="218"/>
      <c r="K220" s="276"/>
      <c r="L220" s="275"/>
      <c r="M220" s="279"/>
    </row>
    <row r="221" spans="1:14" ht="24" customHeight="1">
      <c r="A221" s="74"/>
      <c r="B221" s="264" t="s">
        <v>509</v>
      </c>
      <c r="C221" s="92" t="s">
        <v>4</v>
      </c>
      <c r="D221" s="179">
        <f>D214-D222-D223-D220</f>
        <v>364727.69924159598</v>
      </c>
      <c r="E221" s="179">
        <f>E214-E222-E223-E220</f>
        <v>414330</v>
      </c>
      <c r="F221" s="179">
        <f>F214-F222-F223-F220</f>
        <v>437102.84667186794</v>
      </c>
      <c r="G221" s="179">
        <f>G214-G222-G223-G220</f>
        <v>531549.72022606921</v>
      </c>
      <c r="H221" s="67">
        <f>F221/D221*100</f>
        <v>119.84361143416491</v>
      </c>
      <c r="I221" s="67">
        <f t="shared" si="62"/>
        <v>121.60747162214258</v>
      </c>
      <c r="J221" s="218"/>
      <c r="K221" s="276"/>
      <c r="L221" s="276"/>
      <c r="M221" s="279"/>
    </row>
    <row r="222" spans="1:14" ht="24" customHeight="1">
      <c r="A222" s="74"/>
      <c r="B222" s="264" t="s">
        <v>510</v>
      </c>
      <c r="C222" s="92" t="s">
        <v>4</v>
      </c>
      <c r="D222" s="177">
        <v>1546.02966522221</v>
      </c>
      <c r="E222" s="178">
        <v>2650</v>
      </c>
      <c r="F222" s="177">
        <v>1630.0728175828501</v>
      </c>
      <c r="G222" s="178">
        <v>2500</v>
      </c>
      <c r="H222" s="67">
        <f>F222/D222*100</f>
        <v>105.43606337259774</v>
      </c>
      <c r="I222" s="67">
        <f t="shared" si="62"/>
        <v>153.36738169201053</v>
      </c>
      <c r="J222" s="218"/>
      <c r="K222" s="276"/>
      <c r="L222" s="276"/>
      <c r="M222" s="279"/>
    </row>
    <row r="223" spans="1:14" ht="25.5" customHeight="1">
      <c r="A223" s="74"/>
      <c r="B223" s="260" t="s">
        <v>511</v>
      </c>
      <c r="C223" s="92" t="s">
        <v>4</v>
      </c>
      <c r="D223" s="177">
        <v>319.08566076449199</v>
      </c>
      <c r="E223" s="178">
        <v>420</v>
      </c>
      <c r="F223" s="177">
        <v>340.02672244881671</v>
      </c>
      <c r="G223" s="178">
        <v>380</v>
      </c>
      <c r="H223" s="67">
        <f>F223/D223*100</f>
        <v>106.56283382780423</v>
      </c>
      <c r="I223" s="67">
        <f t="shared" si="62"/>
        <v>111.75592237671862</v>
      </c>
      <c r="J223" s="218"/>
      <c r="K223" s="276"/>
      <c r="L223" s="276"/>
      <c r="M223" s="279"/>
    </row>
    <row r="224" spans="1:14" s="107" customFormat="1" ht="20.100000000000001" customHeight="1">
      <c r="A224" s="83" t="s">
        <v>50</v>
      </c>
      <c r="B224" s="137" t="s">
        <v>44</v>
      </c>
      <c r="C224" s="83" t="s">
        <v>4</v>
      </c>
      <c r="D224" s="220">
        <f t="shared" ref="D224:G224" si="63">D226+D227+D228</f>
        <v>444685.87325406587</v>
      </c>
      <c r="E224" s="220">
        <f t="shared" si="63"/>
        <v>507800</v>
      </c>
      <c r="F224" s="220">
        <f t="shared" si="63"/>
        <v>541168.77275785035</v>
      </c>
      <c r="G224" s="220">
        <f t="shared" si="63"/>
        <v>665768.385560013</v>
      </c>
      <c r="H224" s="48">
        <f>F224/D224*100</f>
        <v>121.69686632897829</v>
      </c>
      <c r="I224" s="48">
        <f t="shared" ref="I224:I227" si="64">G224/F224*100</f>
        <v>123.02416899762906</v>
      </c>
      <c r="J224" s="542"/>
      <c r="K224" s="277"/>
      <c r="L224" s="277"/>
      <c r="M224" s="176"/>
      <c r="N224" s="187"/>
    </row>
    <row r="225" spans="1:14" s="78" customFormat="1" ht="24.95" customHeight="1">
      <c r="A225" s="92" t="s">
        <v>51</v>
      </c>
      <c r="B225" s="129" t="s">
        <v>48</v>
      </c>
      <c r="C225" s="92"/>
      <c r="D225" s="468"/>
      <c r="E225" s="179"/>
      <c r="F225" s="468"/>
      <c r="G225" s="179"/>
      <c r="H225" s="67"/>
      <c r="I225" s="67"/>
      <c r="J225" s="188"/>
      <c r="K225" s="69"/>
      <c r="L225" s="69"/>
      <c r="M225" s="69"/>
      <c r="N225" s="69"/>
    </row>
    <row r="226" spans="1:14" ht="20.100000000000001" customHeight="1">
      <c r="A226" s="74"/>
      <c r="B226" s="96" t="s">
        <v>38</v>
      </c>
      <c r="C226" s="92" t="s">
        <v>4</v>
      </c>
      <c r="D226" s="468">
        <v>10277.370708627863</v>
      </c>
      <c r="E226" s="179">
        <v>9800</v>
      </c>
      <c r="F226" s="468">
        <v>11041.680176232558</v>
      </c>
      <c r="G226" s="179">
        <f>F226*1.12</f>
        <v>12366.681797380466</v>
      </c>
      <c r="H226" s="67">
        <f>F226/D226*100</f>
        <v>107.43681909773923</v>
      </c>
      <c r="I226" s="67">
        <f t="shared" si="64"/>
        <v>112.00000000000001</v>
      </c>
      <c r="J226" s="218"/>
      <c r="K226" s="275"/>
      <c r="L226" s="276"/>
      <c r="M226" s="278"/>
    </row>
    <row r="227" spans="1:14" ht="20.100000000000001" customHeight="1">
      <c r="A227" s="74"/>
      <c r="B227" s="96" t="s">
        <v>39</v>
      </c>
      <c r="C227" s="92" t="s">
        <v>4</v>
      </c>
      <c r="D227" s="468">
        <v>62271.502545438001</v>
      </c>
      <c r="E227" s="179">
        <v>45000</v>
      </c>
      <c r="F227" s="468">
        <v>90949.092581617806</v>
      </c>
      <c r="G227" s="179">
        <f>F227*1.38</f>
        <v>125509.74776263256</v>
      </c>
      <c r="H227" s="67">
        <f>F227/D227*100</f>
        <v>146.0525101594497</v>
      </c>
      <c r="I227" s="67">
        <f t="shared" si="64"/>
        <v>138</v>
      </c>
      <c r="J227" s="218"/>
      <c r="K227" s="275"/>
      <c r="L227" s="276"/>
      <c r="M227" s="278"/>
    </row>
    <row r="228" spans="1:14" ht="20.100000000000001" customHeight="1">
      <c r="A228" s="74"/>
      <c r="B228" s="96" t="s">
        <v>41</v>
      </c>
      <c r="C228" s="92" t="s">
        <v>4</v>
      </c>
      <c r="D228" s="179">
        <f>368205+3932</f>
        <v>372137</v>
      </c>
      <c r="E228" s="179">
        <v>453000</v>
      </c>
      <c r="F228" s="179">
        <f>437192+1986</f>
        <v>439178</v>
      </c>
      <c r="G228" s="179">
        <f>F228*1.202</f>
        <v>527891.95600000001</v>
      </c>
      <c r="H228" s="67">
        <f>F228/D228*100</f>
        <v>118.01513958569021</v>
      </c>
      <c r="I228" s="67">
        <f t="shared" ref="I228:I230" si="65">G228/F228*100</f>
        <v>120.19999999999999</v>
      </c>
      <c r="J228" s="218"/>
      <c r="K228" s="275"/>
      <c r="L228" s="276"/>
      <c r="M228" s="278"/>
    </row>
    <row r="229" spans="1:14" s="99" customFormat="1" ht="24.95" customHeight="1">
      <c r="A229" s="87" t="s">
        <v>52</v>
      </c>
      <c r="B229" s="129" t="s">
        <v>49</v>
      </c>
      <c r="C229" s="87"/>
      <c r="D229" s="179"/>
      <c r="E229" s="179"/>
      <c r="F229" s="179"/>
      <c r="G229" s="179"/>
      <c r="H229" s="67"/>
      <c r="I229" s="67"/>
      <c r="J229" s="78"/>
      <c r="K229" s="275"/>
      <c r="L229" s="263"/>
      <c r="M229" s="280"/>
      <c r="N229" s="78"/>
    </row>
    <row r="230" spans="1:14" ht="24" customHeight="1">
      <c r="A230" s="87"/>
      <c r="B230" s="264" t="s">
        <v>508</v>
      </c>
      <c r="C230" s="92" t="s">
        <v>4</v>
      </c>
      <c r="D230" s="179">
        <v>2047.6711538855429</v>
      </c>
      <c r="E230" s="179">
        <v>2400</v>
      </c>
      <c r="F230" s="179">
        <v>2042.1831170793141</v>
      </c>
      <c r="G230" s="179">
        <v>2400</v>
      </c>
      <c r="H230" s="67">
        <f>F230/D230*100</f>
        <v>99.731986418043007</v>
      </c>
      <c r="I230" s="67">
        <f t="shared" si="65"/>
        <v>117.52129277380511</v>
      </c>
      <c r="J230" s="218"/>
      <c r="K230" s="276"/>
      <c r="L230" s="275"/>
      <c r="M230" s="278"/>
    </row>
    <row r="231" spans="1:14" ht="24" customHeight="1">
      <c r="A231" s="74"/>
      <c r="B231" s="264" t="s">
        <v>509</v>
      </c>
      <c r="C231" s="92" t="s">
        <v>4</v>
      </c>
      <c r="D231" s="179">
        <f>D224-D232-D233-D230</f>
        <v>439311.01870155038</v>
      </c>
      <c r="E231" s="179">
        <f>E224-E232-E233-E230</f>
        <v>501100</v>
      </c>
      <c r="F231" s="179">
        <f>F224-F232-F233-F230</f>
        <v>535602.43055693759</v>
      </c>
      <c r="G231" s="179">
        <f>G224-G232-G233-G230</f>
        <v>659218.385560013</v>
      </c>
      <c r="H231" s="67">
        <f>F231/D231*100</f>
        <v>121.91873359789402</v>
      </c>
      <c r="I231" s="67">
        <f>G231/F231*100</f>
        <v>123.07979724336488</v>
      </c>
      <c r="J231" s="218"/>
      <c r="K231" s="276"/>
      <c r="L231" s="276"/>
      <c r="M231" s="278"/>
    </row>
    <row r="232" spans="1:14" ht="24" customHeight="1">
      <c r="A232" s="74"/>
      <c r="B232" s="264" t="s">
        <v>510</v>
      </c>
      <c r="C232" s="92" t="s">
        <v>4</v>
      </c>
      <c r="D232" s="179">
        <v>2793.2810343035303</v>
      </c>
      <c r="E232" s="179">
        <v>3600</v>
      </c>
      <c r="F232" s="179">
        <v>2953.2301065157762</v>
      </c>
      <c r="G232" s="122">
        <v>3500</v>
      </c>
      <c r="H232" s="67">
        <f>F232/D232*100</f>
        <v>105.72620764785047</v>
      </c>
      <c r="I232" s="67">
        <f t="shared" ref="I232:I233" si="66">G232/F232*100</f>
        <v>118.51430040205378</v>
      </c>
      <c r="J232" s="218"/>
      <c r="K232" s="276"/>
      <c r="L232" s="276"/>
      <c r="M232" s="278"/>
    </row>
    <row r="233" spans="1:14" ht="24" customHeight="1">
      <c r="A233" s="265" t="s">
        <v>53</v>
      </c>
      <c r="B233" s="264" t="s">
        <v>511</v>
      </c>
      <c r="C233" s="92" t="s">
        <v>4</v>
      </c>
      <c r="D233" s="179">
        <v>533.902364326417</v>
      </c>
      <c r="E233" s="179">
        <v>700</v>
      </c>
      <c r="F233" s="179">
        <v>570.9289773175974</v>
      </c>
      <c r="G233" s="179">
        <v>650</v>
      </c>
      <c r="H233" s="67">
        <f>F233/D233*100</f>
        <v>106.93509065798838</v>
      </c>
      <c r="I233" s="67">
        <f t="shared" si="66"/>
        <v>113.84953747730637</v>
      </c>
      <c r="J233" s="218"/>
      <c r="K233" s="276"/>
      <c r="L233" s="276"/>
      <c r="M233" s="278"/>
    </row>
    <row r="234" spans="1:14" s="78" customFormat="1" ht="27" customHeight="1">
      <c r="A234" s="74">
        <v>5</v>
      </c>
      <c r="B234" s="266" t="s">
        <v>189</v>
      </c>
      <c r="C234" s="92"/>
      <c r="D234" s="79"/>
      <c r="E234" s="98"/>
      <c r="F234" s="79"/>
      <c r="G234" s="98"/>
      <c r="H234" s="90"/>
      <c r="I234" s="90"/>
      <c r="M234" s="280"/>
    </row>
    <row r="235" spans="1:14" ht="21.95" customHeight="1">
      <c r="A235" s="92"/>
      <c r="B235" s="136" t="s">
        <v>565</v>
      </c>
      <c r="C235" s="121" t="s">
        <v>573</v>
      </c>
      <c r="D235" s="113" t="s">
        <v>6</v>
      </c>
      <c r="E235" s="113">
        <v>1800</v>
      </c>
      <c r="F235" s="89">
        <v>2500</v>
      </c>
      <c r="G235" s="89">
        <v>3000</v>
      </c>
      <c r="H235" s="162" t="s">
        <v>6</v>
      </c>
      <c r="I235" s="67">
        <f t="shared" ref="I235:I236" si="67">G235/F235*100</f>
        <v>120</v>
      </c>
    </row>
    <row r="236" spans="1:14" ht="21.95" customHeight="1">
      <c r="A236" s="92"/>
      <c r="B236" s="95" t="s">
        <v>512</v>
      </c>
      <c r="C236" s="121" t="s">
        <v>571</v>
      </c>
      <c r="D236" s="89">
        <v>240.65</v>
      </c>
      <c r="E236" s="89">
        <v>470</v>
      </c>
      <c r="F236" s="89">
        <v>250</v>
      </c>
      <c r="G236" s="89">
        <v>300</v>
      </c>
      <c r="H236" s="67">
        <f t="shared" ref="H236:H247" si="68">F236/D236*100</f>
        <v>103.88531061707876</v>
      </c>
      <c r="I236" s="67">
        <f t="shared" si="67"/>
        <v>120</v>
      </c>
    </row>
    <row r="237" spans="1:14" ht="21.95" customHeight="1">
      <c r="A237" s="92"/>
      <c r="B237" s="95" t="s">
        <v>513</v>
      </c>
      <c r="C237" s="121" t="s">
        <v>514</v>
      </c>
      <c r="D237" s="89">
        <v>516</v>
      </c>
      <c r="E237" s="89">
        <v>550</v>
      </c>
      <c r="F237" s="89">
        <v>600</v>
      </c>
      <c r="G237" s="89">
        <v>700</v>
      </c>
      <c r="H237" s="67">
        <f t="shared" si="68"/>
        <v>116.27906976744187</v>
      </c>
      <c r="I237" s="67">
        <f t="shared" ref="I237:I247" si="69">G237/F237*100</f>
        <v>116.66666666666667</v>
      </c>
    </row>
    <row r="238" spans="1:14" ht="21.95" customHeight="1">
      <c r="A238" s="92"/>
      <c r="B238" s="95" t="s">
        <v>564</v>
      </c>
      <c r="C238" s="121" t="s">
        <v>574</v>
      </c>
      <c r="D238" s="89">
        <v>64000</v>
      </c>
      <c r="E238" s="89">
        <f>D238*1.1</f>
        <v>70400</v>
      </c>
      <c r="F238" s="89">
        <v>55000</v>
      </c>
      <c r="G238" s="89">
        <f>F238*1.1</f>
        <v>60500.000000000007</v>
      </c>
      <c r="H238" s="67">
        <f t="shared" si="68"/>
        <v>85.9375</v>
      </c>
      <c r="I238" s="67">
        <f t="shared" ref="I238" si="70">G238/F238*100</f>
        <v>110.00000000000001</v>
      </c>
    </row>
    <row r="239" spans="1:14" ht="21.95" customHeight="1">
      <c r="A239" s="74"/>
      <c r="B239" s="136" t="s">
        <v>515</v>
      </c>
      <c r="C239" s="121" t="s">
        <v>516</v>
      </c>
      <c r="D239" s="89">
        <v>332</v>
      </c>
      <c r="E239" s="89">
        <f>D239*1.1</f>
        <v>365.20000000000005</v>
      </c>
      <c r="F239" s="89">
        <v>380</v>
      </c>
      <c r="G239" s="89">
        <v>440</v>
      </c>
      <c r="H239" s="67">
        <f t="shared" si="68"/>
        <v>114.45783132530121</v>
      </c>
      <c r="I239" s="67">
        <f t="shared" si="69"/>
        <v>115.78947368421053</v>
      </c>
    </row>
    <row r="240" spans="1:14" ht="21.95" customHeight="1">
      <c r="A240" s="74"/>
      <c r="B240" s="95" t="s">
        <v>570</v>
      </c>
      <c r="C240" s="121" t="s">
        <v>574</v>
      </c>
      <c r="D240" s="89">
        <v>15700</v>
      </c>
      <c r="E240" s="89">
        <v>17500</v>
      </c>
      <c r="F240" s="89">
        <v>20000</v>
      </c>
      <c r="G240" s="89">
        <v>24000</v>
      </c>
      <c r="H240" s="67">
        <f t="shared" si="68"/>
        <v>127.38853503184713</v>
      </c>
      <c r="I240" s="67">
        <f t="shared" si="69"/>
        <v>120</v>
      </c>
      <c r="J240" s="78"/>
      <c r="K240" s="78"/>
      <c r="L240" s="78"/>
      <c r="M240" s="78"/>
      <c r="N240" s="78"/>
    </row>
    <row r="241" spans="1:14" ht="21.95" customHeight="1">
      <c r="A241" s="74"/>
      <c r="B241" s="267" t="s">
        <v>569</v>
      </c>
      <c r="C241" s="121" t="s">
        <v>18</v>
      </c>
      <c r="D241" s="89">
        <v>44905.488351321197</v>
      </c>
      <c r="E241" s="89">
        <v>45000</v>
      </c>
      <c r="F241" s="89">
        <f>E241</f>
        <v>45000</v>
      </c>
      <c r="G241" s="89">
        <v>46500</v>
      </c>
      <c r="H241" s="67">
        <f t="shared" si="68"/>
        <v>100.21046792307298</v>
      </c>
      <c r="I241" s="67">
        <f t="shared" si="69"/>
        <v>103.33333333333334</v>
      </c>
    </row>
    <row r="242" spans="1:14" ht="21.95" customHeight="1">
      <c r="A242" s="74"/>
      <c r="B242" s="95" t="s">
        <v>517</v>
      </c>
      <c r="C242" s="121" t="s">
        <v>568</v>
      </c>
      <c r="D242" s="89">
        <v>8145</v>
      </c>
      <c r="E242" s="89">
        <v>8800</v>
      </c>
      <c r="F242" s="89">
        <v>8900</v>
      </c>
      <c r="G242" s="89">
        <v>9500</v>
      </c>
      <c r="H242" s="67">
        <f t="shared" si="68"/>
        <v>109.2694904849601</v>
      </c>
      <c r="I242" s="67">
        <f t="shared" si="69"/>
        <v>106.74157303370787</v>
      </c>
    </row>
    <row r="243" spans="1:14" ht="21.95" customHeight="1">
      <c r="A243" s="74"/>
      <c r="B243" s="224" t="s">
        <v>566</v>
      </c>
      <c r="C243" s="225" t="s">
        <v>572</v>
      </c>
      <c r="D243" s="89">
        <v>1152.2</v>
      </c>
      <c r="E243" s="89">
        <v>2500</v>
      </c>
      <c r="F243" s="89">
        <v>7258</v>
      </c>
      <c r="G243" s="89">
        <v>8000</v>
      </c>
      <c r="H243" s="67">
        <f t="shared" si="68"/>
        <v>629.92536018052419</v>
      </c>
      <c r="I243" s="67">
        <f t="shared" ref="I243" si="71">G243/F243*100</f>
        <v>110.22320198401762</v>
      </c>
    </row>
    <row r="244" spans="1:14" ht="21.95" customHeight="1">
      <c r="A244" s="74"/>
      <c r="B244" s="224" t="s">
        <v>567</v>
      </c>
      <c r="C244" s="121" t="s">
        <v>516</v>
      </c>
      <c r="D244" s="89">
        <v>3755</v>
      </c>
      <c r="E244" s="89">
        <v>4000</v>
      </c>
      <c r="F244" s="89">
        <v>4500</v>
      </c>
      <c r="G244" s="89">
        <v>5500</v>
      </c>
      <c r="H244" s="67">
        <f t="shared" si="68"/>
        <v>119.84021304926765</v>
      </c>
      <c r="I244" s="67">
        <f t="shared" ref="I244" si="72">G244/F244*100</f>
        <v>122.22222222222223</v>
      </c>
    </row>
    <row r="245" spans="1:14" ht="21.95" customHeight="1">
      <c r="A245" s="74"/>
      <c r="B245" s="95" t="s">
        <v>310</v>
      </c>
      <c r="C245" s="121" t="s">
        <v>311</v>
      </c>
      <c r="D245" s="89">
        <v>1565.69</v>
      </c>
      <c r="E245" s="89">
        <v>2400</v>
      </c>
      <c r="F245" s="89">
        <v>1800</v>
      </c>
      <c r="G245" s="89">
        <v>2100</v>
      </c>
      <c r="H245" s="67">
        <f t="shared" si="68"/>
        <v>114.96528687032554</v>
      </c>
      <c r="I245" s="67">
        <f t="shared" si="69"/>
        <v>116.66666666666667</v>
      </c>
    </row>
    <row r="246" spans="1:14" ht="21.95" customHeight="1">
      <c r="A246" s="74"/>
      <c r="B246" s="95" t="s">
        <v>312</v>
      </c>
      <c r="C246" s="121" t="s">
        <v>311</v>
      </c>
      <c r="D246" s="89">
        <v>5269.12</v>
      </c>
      <c r="E246" s="89">
        <v>7650</v>
      </c>
      <c r="F246" s="89">
        <v>5900</v>
      </c>
      <c r="G246" s="89">
        <v>6800</v>
      </c>
      <c r="H246" s="67">
        <f t="shared" si="68"/>
        <v>111.97315680796794</v>
      </c>
      <c r="I246" s="67">
        <f t="shared" si="69"/>
        <v>115.2542372881356</v>
      </c>
      <c r="J246" s="78"/>
      <c r="K246" s="78"/>
      <c r="L246" s="78"/>
      <c r="M246" s="78"/>
      <c r="N246" s="78"/>
    </row>
    <row r="247" spans="1:14" ht="21.95" customHeight="1">
      <c r="A247" s="74"/>
      <c r="B247" s="95" t="s">
        <v>518</v>
      </c>
      <c r="C247" s="121" t="s">
        <v>519</v>
      </c>
      <c r="D247" s="89">
        <v>30707.280177241701</v>
      </c>
      <c r="E247" s="89">
        <v>31000</v>
      </c>
      <c r="F247" s="89">
        <v>33000</v>
      </c>
      <c r="G247" s="89">
        <v>35700</v>
      </c>
      <c r="H247" s="67">
        <f t="shared" si="68"/>
        <v>107.46637217469204</v>
      </c>
      <c r="I247" s="67">
        <f t="shared" si="69"/>
        <v>108.18181818181817</v>
      </c>
    </row>
    <row r="248" spans="1:14" s="452" customFormat="1" ht="29.25" customHeight="1">
      <c r="A248" s="226" t="s">
        <v>105</v>
      </c>
      <c r="B248" s="268" t="s">
        <v>520</v>
      </c>
      <c r="C248" s="255"/>
      <c r="D248" s="180"/>
      <c r="E248" s="180"/>
      <c r="F248" s="180"/>
      <c r="G248" s="180"/>
      <c r="H248" s="269"/>
      <c r="I248" s="226"/>
      <c r="J248" s="69"/>
      <c r="K248" s="69"/>
      <c r="L248" s="69"/>
      <c r="M248" s="69"/>
      <c r="N248" s="69"/>
    </row>
    <row r="249" spans="1:14" s="452" customFormat="1" ht="28.5" customHeight="1">
      <c r="A249" s="74">
        <v>1</v>
      </c>
      <c r="B249" s="108" t="s">
        <v>55</v>
      </c>
      <c r="C249" s="92"/>
      <c r="D249" s="74"/>
      <c r="E249" s="98"/>
      <c r="F249" s="74"/>
      <c r="G249" s="98"/>
      <c r="H249" s="74"/>
      <c r="I249" s="74"/>
      <c r="J249" s="69"/>
      <c r="K249" s="69"/>
      <c r="L249" s="69"/>
      <c r="M249" s="69"/>
      <c r="N249" s="69"/>
    </row>
    <row r="250" spans="1:14" s="124" customFormat="1" ht="21.95" customHeight="1">
      <c r="A250" s="92"/>
      <c r="B250" s="96" t="s">
        <v>56</v>
      </c>
      <c r="C250" s="92" t="s">
        <v>4</v>
      </c>
      <c r="D250" s="89">
        <v>27847.244999999999</v>
      </c>
      <c r="E250" s="89">
        <f>D250*1.095</f>
        <v>30492.733274999999</v>
      </c>
      <c r="F250" s="89">
        <v>29841.474890000001</v>
      </c>
      <c r="G250" s="89">
        <v>32200</v>
      </c>
      <c r="H250" s="67">
        <f t="shared" ref="H250:H255" si="73">F250/D250*100</f>
        <v>107.16131843562981</v>
      </c>
      <c r="I250" s="67">
        <f t="shared" ref="I250:I251" si="74">G250/F250*100</f>
        <v>107.90351388024173</v>
      </c>
      <c r="J250" s="276"/>
      <c r="K250" s="276"/>
      <c r="L250" s="276"/>
      <c r="M250" s="69"/>
      <c r="N250" s="69"/>
    </row>
    <row r="251" spans="1:14" s="124" customFormat="1" ht="21.95" customHeight="1">
      <c r="A251" s="92"/>
      <c r="B251" s="96" t="s">
        <v>57</v>
      </c>
      <c r="C251" s="92" t="s">
        <v>4</v>
      </c>
      <c r="D251" s="89">
        <v>48356.194000000003</v>
      </c>
      <c r="E251" s="89">
        <f>D251*1.115</f>
        <v>53917.156310000006</v>
      </c>
      <c r="F251" s="89">
        <v>53242.871509999997</v>
      </c>
      <c r="G251" s="89">
        <v>59000</v>
      </c>
      <c r="H251" s="67">
        <f t="shared" si="73"/>
        <v>110.10558752824922</v>
      </c>
      <c r="I251" s="67">
        <f t="shared" si="74"/>
        <v>110.81295641411583</v>
      </c>
      <c r="J251" s="170"/>
      <c r="K251" s="69"/>
      <c r="L251" s="275"/>
      <c r="M251" s="78"/>
      <c r="N251" s="78"/>
    </row>
    <row r="252" spans="1:14" s="452" customFormat="1" ht="29.25" customHeight="1">
      <c r="A252" s="74">
        <v>2</v>
      </c>
      <c r="B252" s="266" t="s">
        <v>521</v>
      </c>
      <c r="C252" s="74" t="s">
        <v>4</v>
      </c>
      <c r="D252" s="80">
        <v>50000</v>
      </c>
      <c r="E252" s="80">
        <v>55000</v>
      </c>
      <c r="F252" s="80">
        <v>56500</v>
      </c>
      <c r="G252" s="80">
        <v>64000</v>
      </c>
      <c r="H252" s="48">
        <f t="shared" si="73"/>
        <v>112.99999999999999</v>
      </c>
      <c r="I252" s="48">
        <f t="shared" ref="I252:I255" si="75">G252/F252*100</f>
        <v>113.27433628318585</v>
      </c>
      <c r="J252" s="69"/>
      <c r="L252" s="69"/>
      <c r="M252" s="69"/>
      <c r="N252" s="69"/>
    </row>
    <row r="253" spans="1:14" ht="42" customHeight="1">
      <c r="A253" s="75">
        <v>3</v>
      </c>
      <c r="B253" s="127" t="s">
        <v>522</v>
      </c>
      <c r="C253" s="75" t="str">
        <f>C254</f>
        <v>Nghìn lượt người</v>
      </c>
      <c r="D253" s="181">
        <f>D254+D255</f>
        <v>1350</v>
      </c>
      <c r="E253" s="164">
        <f>E254+E255</f>
        <v>1500</v>
      </c>
      <c r="F253" s="164">
        <v>2050</v>
      </c>
      <c r="G253" s="164">
        <f t="shared" ref="G253" si="76">G254+G255</f>
        <v>2300</v>
      </c>
      <c r="H253" s="48">
        <f t="shared" si="73"/>
        <v>151.85185185185185</v>
      </c>
      <c r="I253" s="48">
        <f t="shared" si="75"/>
        <v>112.19512195121952</v>
      </c>
    </row>
    <row r="254" spans="1:14" ht="37.5">
      <c r="A254" s="76"/>
      <c r="B254" s="115" t="s">
        <v>523</v>
      </c>
      <c r="C254" s="76" t="s">
        <v>524</v>
      </c>
      <c r="D254" s="172">
        <v>1334.5</v>
      </c>
      <c r="E254" s="217">
        <v>1480</v>
      </c>
      <c r="F254" s="539">
        <v>2034</v>
      </c>
      <c r="G254" s="217">
        <v>2278</v>
      </c>
      <c r="H254" s="67">
        <f t="shared" si="73"/>
        <v>152.41663544398651</v>
      </c>
      <c r="I254" s="67">
        <f t="shared" si="75"/>
        <v>111.99606686332351</v>
      </c>
    </row>
    <row r="255" spans="1:14" ht="37.5">
      <c r="A255" s="76"/>
      <c r="B255" s="115" t="s">
        <v>525</v>
      </c>
      <c r="C255" s="76" t="s">
        <v>524</v>
      </c>
      <c r="D255" s="172">
        <v>15.5</v>
      </c>
      <c r="E255" s="217">
        <v>20</v>
      </c>
      <c r="F255" s="172">
        <v>16</v>
      </c>
      <c r="G255" s="217">
        <v>22</v>
      </c>
      <c r="H255" s="67">
        <f t="shared" si="73"/>
        <v>103.2258064516129</v>
      </c>
      <c r="I255" s="67">
        <f t="shared" si="75"/>
        <v>137.5</v>
      </c>
    </row>
    <row r="256" spans="1:14" s="453" customFormat="1" ht="30" customHeight="1">
      <c r="A256" s="270" t="s">
        <v>112</v>
      </c>
      <c r="B256" s="271" t="s">
        <v>526</v>
      </c>
      <c r="C256" s="272"/>
      <c r="D256" s="182"/>
      <c r="E256" s="182"/>
      <c r="F256" s="182"/>
      <c r="G256" s="182"/>
      <c r="H256" s="272"/>
      <c r="I256" s="272"/>
      <c r="J256" s="78"/>
      <c r="K256" s="78"/>
      <c r="L256" s="78"/>
      <c r="M256" s="78"/>
      <c r="N256" s="78"/>
    </row>
    <row r="257" spans="1:15" s="472" customFormat="1" ht="28.5" customHeight="1">
      <c r="A257" s="469">
        <v>1</v>
      </c>
      <c r="B257" s="127" t="s">
        <v>527</v>
      </c>
      <c r="C257" s="469"/>
      <c r="D257" s="183"/>
      <c r="E257" s="470"/>
      <c r="F257" s="183"/>
      <c r="G257" s="470"/>
      <c r="H257" s="470"/>
      <c r="I257" s="471"/>
      <c r="J257" s="69"/>
      <c r="K257" s="69"/>
      <c r="L257" s="69"/>
      <c r="M257" s="69"/>
      <c r="N257" s="69"/>
      <c r="O257" s="69"/>
    </row>
    <row r="258" spans="1:15" s="453" customFormat="1" ht="21.75" customHeight="1">
      <c r="A258" s="473"/>
      <c r="B258" s="474" t="s">
        <v>528</v>
      </c>
      <c r="C258" s="475" t="s">
        <v>529</v>
      </c>
      <c r="D258" s="184">
        <v>12</v>
      </c>
      <c r="E258" s="184">
        <v>12</v>
      </c>
      <c r="F258" s="184">
        <v>12</v>
      </c>
      <c r="G258" s="184">
        <v>12</v>
      </c>
      <c r="H258" s="256">
        <f t="shared" ref="H258:H263" si="77">+F258/D258*100</f>
        <v>100</v>
      </c>
      <c r="I258" s="256">
        <f t="shared" ref="I258:I263" si="78">+G258/F258*100</f>
        <v>100</v>
      </c>
      <c r="J258" s="69"/>
      <c r="K258" s="69"/>
      <c r="L258" s="69"/>
      <c r="M258" s="69"/>
      <c r="N258" s="69"/>
      <c r="O258" s="69"/>
    </row>
    <row r="259" spans="1:15" s="453" customFormat="1" ht="21" customHeight="1">
      <c r="A259" s="475"/>
      <c r="B259" s="476" t="s">
        <v>530</v>
      </c>
      <c r="C259" s="475" t="s">
        <v>529</v>
      </c>
      <c r="D259" s="184">
        <v>5</v>
      </c>
      <c r="E259" s="184">
        <v>5</v>
      </c>
      <c r="F259" s="184">
        <v>5</v>
      </c>
      <c r="G259" s="184">
        <v>5</v>
      </c>
      <c r="H259" s="256">
        <f t="shared" si="77"/>
        <v>100</v>
      </c>
      <c r="I259" s="256">
        <f t="shared" si="78"/>
        <v>100</v>
      </c>
      <c r="J259" s="69"/>
      <c r="K259" s="69"/>
      <c r="L259" s="69"/>
      <c r="M259" s="69"/>
      <c r="N259" s="69"/>
      <c r="O259" s="69"/>
    </row>
    <row r="260" spans="1:15" s="453" customFormat="1" ht="19.5" customHeight="1">
      <c r="A260" s="475"/>
      <c r="B260" s="476" t="s">
        <v>531</v>
      </c>
      <c r="C260" s="475" t="str">
        <f>C259</f>
        <v>DN</v>
      </c>
      <c r="D260" s="184">
        <v>7</v>
      </c>
      <c r="E260" s="184">
        <v>7</v>
      </c>
      <c r="F260" s="184">
        <v>7</v>
      </c>
      <c r="G260" s="184">
        <v>7</v>
      </c>
      <c r="H260" s="256">
        <f t="shared" si="77"/>
        <v>100</v>
      </c>
      <c r="I260" s="256">
        <f t="shared" si="78"/>
        <v>100</v>
      </c>
      <c r="J260" s="69"/>
      <c r="K260" s="69"/>
      <c r="L260" s="69"/>
      <c r="M260" s="69"/>
      <c r="N260" s="69"/>
      <c r="O260" s="69"/>
    </row>
    <row r="261" spans="1:15" s="453" customFormat="1" ht="20.100000000000001" customHeight="1">
      <c r="A261" s="473"/>
      <c r="B261" s="474" t="s">
        <v>532</v>
      </c>
      <c r="C261" s="475" t="s">
        <v>4</v>
      </c>
      <c r="D261" s="184">
        <v>874</v>
      </c>
      <c r="E261" s="184">
        <v>874</v>
      </c>
      <c r="F261" s="184">
        <v>874</v>
      </c>
      <c r="G261" s="184">
        <v>874</v>
      </c>
      <c r="H261" s="256">
        <f t="shared" si="77"/>
        <v>100</v>
      </c>
      <c r="I261" s="256">
        <f t="shared" si="78"/>
        <v>100</v>
      </c>
      <c r="J261" s="69"/>
      <c r="K261" s="69"/>
      <c r="L261" s="69"/>
      <c r="M261" s="69"/>
      <c r="N261" s="69"/>
      <c r="O261" s="69"/>
    </row>
    <row r="262" spans="1:15" s="453" customFormat="1" ht="20.100000000000001" customHeight="1">
      <c r="A262" s="473"/>
      <c r="B262" s="474" t="s">
        <v>533</v>
      </c>
      <c r="C262" s="475" t="s">
        <v>4</v>
      </c>
      <c r="D262" s="184">
        <v>874</v>
      </c>
      <c r="E262" s="184">
        <v>874</v>
      </c>
      <c r="F262" s="184">
        <v>874</v>
      </c>
      <c r="G262" s="184">
        <v>874</v>
      </c>
      <c r="H262" s="256">
        <f t="shared" si="77"/>
        <v>100</v>
      </c>
      <c r="I262" s="256">
        <f t="shared" si="78"/>
        <v>100</v>
      </c>
      <c r="J262" s="69"/>
      <c r="K262" s="69"/>
      <c r="L262" s="69"/>
      <c r="M262" s="69"/>
      <c r="N262" s="69"/>
      <c r="O262" s="69"/>
    </row>
    <row r="263" spans="1:15" s="453" customFormat="1" ht="21.75" customHeight="1">
      <c r="A263" s="473"/>
      <c r="B263" s="474" t="s">
        <v>534</v>
      </c>
      <c r="C263" s="475" t="s">
        <v>4</v>
      </c>
      <c r="D263" s="184">
        <v>518</v>
      </c>
      <c r="E263" s="184">
        <v>535</v>
      </c>
      <c r="F263" s="184">
        <v>536</v>
      </c>
      <c r="G263" s="184">
        <v>593</v>
      </c>
      <c r="H263" s="256">
        <f t="shared" si="77"/>
        <v>103.47490347490347</v>
      </c>
      <c r="I263" s="256">
        <f t="shared" si="78"/>
        <v>110.63432835820895</v>
      </c>
      <c r="J263" s="69"/>
      <c r="K263" s="69"/>
      <c r="L263" s="69"/>
      <c r="M263" s="69"/>
      <c r="N263" s="69"/>
      <c r="O263" s="69"/>
    </row>
    <row r="264" spans="1:15" s="453" customFormat="1" ht="31.5" customHeight="1">
      <c r="A264" s="471">
        <v>2</v>
      </c>
      <c r="B264" s="477" t="s">
        <v>535</v>
      </c>
      <c r="C264" s="471"/>
      <c r="D264" s="184"/>
      <c r="E264" s="183"/>
      <c r="F264" s="184"/>
      <c r="G264" s="183"/>
      <c r="H264" s="256"/>
      <c r="I264" s="256"/>
      <c r="J264" s="78"/>
      <c r="K264" s="78"/>
      <c r="L264" s="78"/>
      <c r="M264" s="78"/>
      <c r="N264" s="78"/>
      <c r="O264" s="78"/>
    </row>
    <row r="265" spans="1:15" s="453" customFormat="1" ht="21.95" customHeight="1">
      <c r="A265" s="473"/>
      <c r="B265" s="478" t="s">
        <v>536</v>
      </c>
      <c r="C265" s="475" t="s">
        <v>529</v>
      </c>
      <c r="D265" s="184">
        <v>13840</v>
      </c>
      <c r="E265" s="184">
        <v>15290</v>
      </c>
      <c r="F265" s="617">
        <v>16040</v>
      </c>
      <c r="G265" s="184">
        <v>17640</v>
      </c>
      <c r="H265" s="256">
        <f>+F265/D265*100</f>
        <v>115.89595375722543</v>
      </c>
      <c r="I265" s="256">
        <f>+G265/F265*100</f>
        <v>109.97506234413964</v>
      </c>
      <c r="J265" s="69"/>
      <c r="K265" s="69"/>
      <c r="L265" s="69"/>
      <c r="M265" s="69"/>
      <c r="N265" s="69"/>
      <c r="O265" s="69"/>
    </row>
    <row r="266" spans="1:15" s="453" customFormat="1" ht="21.95" customHeight="1">
      <c r="A266" s="473"/>
      <c r="B266" s="478" t="s">
        <v>537</v>
      </c>
      <c r="C266" s="475" t="s">
        <v>529</v>
      </c>
      <c r="D266" s="184">
        <v>1684</v>
      </c>
      <c r="E266" s="184">
        <v>1500</v>
      </c>
      <c r="F266" s="617">
        <v>2300</v>
      </c>
      <c r="G266" s="184">
        <v>1800</v>
      </c>
      <c r="H266" s="98">
        <f t="shared" ref="H266:H268" si="79">+F266/D266*100</f>
        <v>136.57957244655583</v>
      </c>
      <c r="I266" s="98">
        <f t="shared" ref="I266:I268" si="80">+G266/F266*100</f>
        <v>78.260869565217391</v>
      </c>
      <c r="J266" s="69"/>
      <c r="K266" s="69"/>
      <c r="L266" s="69"/>
      <c r="M266" s="69"/>
      <c r="N266" s="69"/>
      <c r="O266" s="69"/>
    </row>
    <row r="267" spans="1:15" s="453" customFormat="1" ht="37.5">
      <c r="A267" s="479"/>
      <c r="B267" s="273" t="s">
        <v>623</v>
      </c>
      <c r="C267" s="475" t="s">
        <v>529</v>
      </c>
      <c r="D267" s="184">
        <v>7352</v>
      </c>
      <c r="E267" s="184">
        <v>8200</v>
      </c>
      <c r="F267" s="184">
        <f>D267*1.16</f>
        <v>8528.32</v>
      </c>
      <c r="G267" s="184">
        <f>F267*1.15</f>
        <v>9807.5679999999993</v>
      </c>
      <c r="H267" s="98">
        <f t="shared" si="79"/>
        <v>115.99999999999999</v>
      </c>
      <c r="I267" s="98">
        <f t="shared" si="80"/>
        <v>114.99999999999999</v>
      </c>
      <c r="J267" s="612"/>
      <c r="K267" s="612"/>
      <c r="L267" s="612"/>
      <c r="M267" s="612"/>
      <c r="N267" s="69"/>
      <c r="O267" s="69"/>
    </row>
    <row r="268" spans="1:15" s="453" customFormat="1" ht="21.95" customHeight="1">
      <c r="A268" s="479"/>
      <c r="B268" s="474" t="s">
        <v>538</v>
      </c>
      <c r="C268" s="475" t="s">
        <v>529</v>
      </c>
      <c r="D268" s="184">
        <v>2200</v>
      </c>
      <c r="E268" s="184">
        <v>2300</v>
      </c>
      <c r="F268" s="184">
        <v>2300</v>
      </c>
      <c r="G268" s="184">
        <v>2400</v>
      </c>
      <c r="H268" s="98">
        <f t="shared" si="79"/>
        <v>104.54545454545455</v>
      </c>
      <c r="I268" s="98">
        <f t="shared" si="80"/>
        <v>104.34782608695652</v>
      </c>
      <c r="J268" s="69"/>
      <c r="K268" s="69"/>
      <c r="L268" s="69"/>
      <c r="M268" s="69"/>
      <c r="N268" s="69"/>
      <c r="O268" s="69"/>
    </row>
    <row r="269" spans="1:15" s="453" customFormat="1" ht="21.95" customHeight="1">
      <c r="A269" s="473"/>
      <c r="B269" s="474" t="s">
        <v>539</v>
      </c>
      <c r="C269" s="480" t="s">
        <v>16</v>
      </c>
      <c r="D269" s="184">
        <v>280000</v>
      </c>
      <c r="E269" s="184">
        <v>300000</v>
      </c>
      <c r="F269" s="184">
        <v>306000</v>
      </c>
      <c r="G269" s="184">
        <v>310000</v>
      </c>
      <c r="H269" s="98">
        <f>+F269/D269*100</f>
        <v>109.28571428571428</v>
      </c>
      <c r="I269" s="98">
        <f>+G269/F269*100</f>
        <v>101.30718954248366</v>
      </c>
      <c r="J269" s="78"/>
      <c r="K269" s="78"/>
      <c r="L269" s="78"/>
      <c r="M269" s="78"/>
      <c r="N269" s="78"/>
      <c r="O269" s="78"/>
    </row>
    <row r="270" spans="1:15" s="453" customFormat="1" ht="21.95" customHeight="1">
      <c r="A270" s="473"/>
      <c r="B270" s="474" t="s">
        <v>534</v>
      </c>
      <c r="C270" s="475" t="s">
        <v>4</v>
      </c>
      <c r="D270" s="184">
        <f>'Bieu 2'!D11+'Bieu 2'!D12+'Bieu 2'!D13+'Bieu 2'!D14</f>
        <v>3293.2349999999997</v>
      </c>
      <c r="E270" s="184">
        <f>'Bieu 2'!E11+'Bieu 2'!E12+'Bieu 2'!E13+'Bieu 2'!E14</f>
        <v>3832</v>
      </c>
      <c r="F270" s="184">
        <f>'Bieu 2'!F11+'Bieu 2'!F12+'Bieu 2'!F13+'Bieu 2'!F14</f>
        <v>2625.7260000000001</v>
      </c>
      <c r="G270" s="184">
        <f>'Bieu 2'!G11+'Bieu 2'!G12+'Bieu 2'!G13+'Bieu 2'!G14</f>
        <v>4628</v>
      </c>
      <c r="H270" s="98">
        <f>+F270/D270*100</f>
        <v>79.730902896392166</v>
      </c>
      <c r="I270" s="98">
        <f>+G270/F270*100</f>
        <v>176.25601452702986</v>
      </c>
      <c r="J270" s="69"/>
      <c r="K270" s="69"/>
      <c r="L270" s="69"/>
      <c r="M270" s="69"/>
      <c r="N270" s="69"/>
      <c r="O270" s="69"/>
    </row>
    <row r="271" spans="1:15" ht="24.75" customHeight="1">
      <c r="A271" s="75" t="s">
        <v>540</v>
      </c>
      <c r="B271" s="127" t="s">
        <v>541</v>
      </c>
      <c r="C271" s="75"/>
      <c r="D271" s="185"/>
      <c r="E271" s="185"/>
      <c r="F271" s="185"/>
      <c r="G271" s="185"/>
      <c r="H271" s="98"/>
      <c r="I271" s="98"/>
    </row>
    <row r="272" spans="1:15" ht="24.95" customHeight="1">
      <c r="A272" s="75"/>
      <c r="B272" s="273" t="s">
        <v>617</v>
      </c>
      <c r="C272" s="76" t="str">
        <f>C274</f>
        <v>HTX</v>
      </c>
      <c r="D272" s="89">
        <v>1016</v>
      </c>
      <c r="E272" s="89">
        <v>1020</v>
      </c>
      <c r="F272" s="89">
        <v>1110</v>
      </c>
      <c r="G272" s="89">
        <v>1190</v>
      </c>
      <c r="H272" s="98">
        <f t="shared" ref="H272:H285" si="81">+F272/D272*100</f>
        <v>109.25196850393701</v>
      </c>
      <c r="I272" s="98">
        <f t="shared" ref="I272:I285" si="82">+G272/F272*100</f>
        <v>107.2072072072072</v>
      </c>
    </row>
    <row r="273" spans="1:15" s="99" customFormat="1" ht="24.95" customHeight="1">
      <c r="A273" s="133"/>
      <c r="B273" s="481" t="s">
        <v>542</v>
      </c>
      <c r="C273" s="482" t="s">
        <v>543</v>
      </c>
      <c r="D273" s="186">
        <v>50</v>
      </c>
      <c r="E273" s="186">
        <v>60</v>
      </c>
      <c r="F273" s="186">
        <v>100</v>
      </c>
      <c r="G273" s="186">
        <v>80</v>
      </c>
      <c r="H273" s="98">
        <f t="shared" si="81"/>
        <v>200</v>
      </c>
      <c r="I273" s="98">
        <f t="shared" si="82"/>
        <v>80</v>
      </c>
      <c r="J273" s="69"/>
      <c r="K273" s="69"/>
      <c r="L273" s="69"/>
      <c r="M273" s="69"/>
      <c r="N273" s="69"/>
      <c r="O273" s="69"/>
    </row>
    <row r="274" spans="1:15" ht="37.5">
      <c r="A274" s="76"/>
      <c r="B274" s="273" t="s">
        <v>544</v>
      </c>
      <c r="C274" s="475" t="s">
        <v>543</v>
      </c>
      <c r="D274" s="184">
        <v>574</v>
      </c>
      <c r="E274" s="184">
        <v>604</v>
      </c>
      <c r="F274" s="184">
        <v>604</v>
      </c>
      <c r="G274" s="184">
        <v>615</v>
      </c>
      <c r="H274" s="98">
        <f t="shared" si="81"/>
        <v>105.22648083623693</v>
      </c>
      <c r="I274" s="98">
        <f t="shared" si="82"/>
        <v>101.82119205298012</v>
      </c>
      <c r="J274" s="78"/>
      <c r="K274" s="78"/>
      <c r="L274" s="78"/>
      <c r="M274" s="78"/>
      <c r="N274" s="78"/>
      <c r="O274" s="78"/>
    </row>
    <row r="275" spans="1:15" ht="24.95" customHeight="1">
      <c r="A275" s="141"/>
      <c r="B275" s="483" t="s">
        <v>545</v>
      </c>
      <c r="C275" s="480" t="s">
        <v>16</v>
      </c>
      <c r="D275" s="184">
        <v>4321</v>
      </c>
      <c r="E275" s="184">
        <v>4730</v>
      </c>
      <c r="F275" s="184">
        <v>5230</v>
      </c>
      <c r="G275" s="184">
        <v>5800</v>
      </c>
      <c r="H275" s="98">
        <f t="shared" si="81"/>
        <v>121.03679703772275</v>
      </c>
      <c r="I275" s="98">
        <f t="shared" si="82"/>
        <v>110.89866156787762</v>
      </c>
    </row>
    <row r="276" spans="1:15" ht="24.95" customHeight="1">
      <c r="A276" s="76"/>
      <c r="B276" s="484" t="s">
        <v>546</v>
      </c>
      <c r="C276" s="480" t="s">
        <v>16</v>
      </c>
      <c r="D276" s="462">
        <v>4321</v>
      </c>
      <c r="E276" s="463">
        <v>4730</v>
      </c>
      <c r="F276" s="462">
        <v>5000</v>
      </c>
      <c r="G276" s="462">
        <v>5500</v>
      </c>
      <c r="H276" s="98">
        <f t="shared" si="81"/>
        <v>115.71395510298541</v>
      </c>
      <c r="I276" s="98">
        <f t="shared" si="82"/>
        <v>110.00000000000001</v>
      </c>
    </row>
    <row r="277" spans="1:15" ht="24.95" customHeight="1">
      <c r="A277" s="76"/>
      <c r="B277" s="485" t="s">
        <v>547</v>
      </c>
      <c r="C277" s="480" t="s">
        <v>16</v>
      </c>
      <c r="D277" s="184">
        <v>400</v>
      </c>
      <c r="E277" s="184">
        <v>400</v>
      </c>
      <c r="F277" s="184">
        <v>500</v>
      </c>
      <c r="G277" s="184">
        <v>450</v>
      </c>
      <c r="H277" s="98">
        <f t="shared" si="81"/>
        <v>125</v>
      </c>
      <c r="I277" s="98">
        <f t="shared" si="82"/>
        <v>90</v>
      </c>
    </row>
    <row r="278" spans="1:15" ht="24.95" customHeight="1">
      <c r="A278" s="133"/>
      <c r="B278" s="483" t="s">
        <v>548</v>
      </c>
      <c r="C278" s="480" t="s">
        <v>4</v>
      </c>
      <c r="D278" s="184">
        <v>0.75</v>
      </c>
      <c r="E278" s="486">
        <v>1</v>
      </c>
      <c r="F278" s="461">
        <v>1.6</v>
      </c>
      <c r="G278" s="487">
        <v>1.7</v>
      </c>
      <c r="H278" s="98">
        <f t="shared" si="81"/>
        <v>213.33333333333334</v>
      </c>
      <c r="I278" s="98">
        <f t="shared" si="82"/>
        <v>106.25</v>
      </c>
    </row>
    <row r="279" spans="1:15" ht="24.95" customHeight="1">
      <c r="A279" s="76"/>
      <c r="B279" s="483" t="s">
        <v>549</v>
      </c>
      <c r="C279" s="480" t="s">
        <v>16</v>
      </c>
      <c r="D279" s="184">
        <v>3048</v>
      </c>
      <c r="E279" s="184">
        <v>3060</v>
      </c>
      <c r="F279" s="184">
        <v>3261</v>
      </c>
      <c r="G279" s="184">
        <v>3411</v>
      </c>
      <c r="H279" s="98">
        <f t="shared" si="81"/>
        <v>106.98818897637796</v>
      </c>
      <c r="I279" s="98">
        <f t="shared" si="82"/>
        <v>104.59981600735971</v>
      </c>
    </row>
    <row r="280" spans="1:15" ht="35.1" customHeight="1">
      <c r="A280" s="76"/>
      <c r="B280" s="483" t="s">
        <v>550</v>
      </c>
      <c r="C280" s="480" t="s">
        <v>551</v>
      </c>
      <c r="D280" s="184">
        <v>5</v>
      </c>
      <c r="E280" s="184" t="s">
        <v>615</v>
      </c>
      <c r="F280" s="184" t="s">
        <v>615</v>
      </c>
      <c r="G280" s="488" t="s">
        <v>616</v>
      </c>
      <c r="H280" s="98">
        <f t="shared" si="81"/>
        <v>108</v>
      </c>
      <c r="I280" s="98">
        <f t="shared" si="82"/>
        <v>101.85185185185183</v>
      </c>
    </row>
    <row r="281" spans="1:15" ht="25.5" customHeight="1">
      <c r="A281" s="75" t="s">
        <v>552</v>
      </c>
      <c r="B281" s="127" t="s">
        <v>553</v>
      </c>
      <c r="C281" s="75"/>
      <c r="D281" s="185"/>
      <c r="E281" s="185"/>
      <c r="F281" s="185"/>
      <c r="G281" s="185"/>
      <c r="H281" s="98"/>
      <c r="I281" s="98"/>
    </row>
    <row r="282" spans="1:15" ht="37.5">
      <c r="A282" s="76"/>
      <c r="B282" s="115" t="s">
        <v>554</v>
      </c>
      <c r="C282" s="76" t="s">
        <v>555</v>
      </c>
      <c r="D282" s="128">
        <v>4</v>
      </c>
      <c r="E282" s="128">
        <v>4</v>
      </c>
      <c r="F282" s="128">
        <v>4</v>
      </c>
      <c r="G282" s="128">
        <v>4</v>
      </c>
      <c r="H282" s="98">
        <f t="shared" si="81"/>
        <v>100</v>
      </c>
      <c r="I282" s="98">
        <f t="shared" si="82"/>
        <v>100</v>
      </c>
    </row>
    <row r="283" spans="1:15" ht="22.5" customHeight="1">
      <c r="A283" s="75" t="s">
        <v>556</v>
      </c>
      <c r="B283" s="127" t="s">
        <v>557</v>
      </c>
      <c r="C283" s="75"/>
      <c r="D283" s="185"/>
      <c r="E283" s="185"/>
      <c r="F283" s="185"/>
      <c r="G283" s="185"/>
      <c r="H283" s="98"/>
      <c r="I283" s="98"/>
    </row>
    <row r="284" spans="1:15" ht="21.95" customHeight="1">
      <c r="A284" s="76"/>
      <c r="B284" s="115" t="s">
        <v>558</v>
      </c>
      <c r="C284" s="76" t="s">
        <v>557</v>
      </c>
      <c r="D284" s="128">
        <v>311</v>
      </c>
      <c r="E284" s="128">
        <v>122</v>
      </c>
      <c r="F284" s="128">
        <v>340</v>
      </c>
      <c r="G284" s="128">
        <v>390</v>
      </c>
      <c r="H284" s="98">
        <f t="shared" si="81"/>
        <v>109.32475884244373</v>
      </c>
      <c r="I284" s="98">
        <f t="shared" si="82"/>
        <v>114.70588235294117</v>
      </c>
    </row>
    <row r="285" spans="1:15" ht="21.95" customHeight="1">
      <c r="A285" s="76"/>
      <c r="B285" s="115" t="s">
        <v>559</v>
      </c>
      <c r="C285" s="76" t="s">
        <v>557</v>
      </c>
      <c r="D285" s="128">
        <v>255</v>
      </c>
      <c r="E285" s="128">
        <v>250</v>
      </c>
      <c r="F285" s="128">
        <v>340</v>
      </c>
      <c r="G285" s="128">
        <v>390</v>
      </c>
      <c r="H285" s="98">
        <f t="shared" si="81"/>
        <v>133.33333333333331</v>
      </c>
      <c r="I285" s="98">
        <f t="shared" si="82"/>
        <v>114.70588235294117</v>
      </c>
    </row>
  </sheetData>
  <mergeCells count="10">
    <mergeCell ref="A1:I1"/>
    <mergeCell ref="B2:I2"/>
    <mergeCell ref="A5:A6"/>
    <mergeCell ref="B5:B6"/>
    <mergeCell ref="C5:C6"/>
    <mergeCell ref="D5:D6"/>
    <mergeCell ref="E5:F5"/>
    <mergeCell ref="G5:G6"/>
    <mergeCell ref="H5:I5"/>
    <mergeCell ref="A3:I3"/>
  </mergeCells>
  <printOptions horizontalCentered="1"/>
  <pageMargins left="0.6" right="0.6" top="0.66929133858267698" bottom="0.55118110236220497" header="0.35433070866141703" footer="0.31496062992126"/>
  <pageSetup paperSize="9" scale="88" orientation="landscape" r:id="rId1"/>
  <headerFooter differentFirst="1"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3CE2-3105-4BEF-80B8-1DE046A43FF0}">
  <dimension ref="A1:Q28"/>
  <sheetViews>
    <sheetView showZeros="0" zoomScaleNormal="100" zoomScaleSheetLayoutView="70" workbookViewId="0">
      <selection activeCell="G15" sqref="G15"/>
    </sheetView>
  </sheetViews>
  <sheetFormatPr defaultColWidth="12.5703125" defaultRowHeight="18.75"/>
  <cols>
    <col min="1" max="1" width="6" style="41" customWidth="1"/>
    <col min="2" max="2" width="41.42578125" style="42" customWidth="1"/>
    <col min="3" max="3" width="14.28515625" style="42" customWidth="1"/>
    <col min="4" max="5" width="12.7109375" style="42" customWidth="1"/>
    <col min="6" max="6" width="14.28515625" style="42" customWidth="1"/>
    <col min="7" max="9" width="12.7109375" style="42" customWidth="1"/>
    <col min="10" max="16384" width="12.5703125" style="42"/>
  </cols>
  <sheetData>
    <row r="1" spans="1:17" s="144" customFormat="1" ht="25.15" customHeight="1">
      <c r="A1" s="632" t="s">
        <v>416</v>
      </c>
      <c r="B1" s="632"/>
      <c r="C1" s="632"/>
      <c r="D1" s="632"/>
      <c r="E1" s="632"/>
      <c r="F1" s="632"/>
      <c r="G1" s="632"/>
      <c r="H1" s="632"/>
      <c r="I1" s="632"/>
    </row>
    <row r="2" spans="1:17" ht="25.15" customHeight="1">
      <c r="A2" s="633" t="s">
        <v>631</v>
      </c>
      <c r="B2" s="633"/>
      <c r="C2" s="633"/>
      <c r="D2" s="633"/>
      <c r="E2" s="633"/>
      <c r="F2" s="633"/>
      <c r="G2" s="633"/>
      <c r="H2" s="633"/>
      <c r="I2" s="633"/>
    </row>
    <row r="3" spans="1:17" s="237" customFormat="1" ht="24.75" customHeight="1">
      <c r="A3" s="626" t="s">
        <v>636</v>
      </c>
      <c r="B3" s="626"/>
      <c r="C3" s="626"/>
      <c r="D3" s="626"/>
      <c r="E3" s="626"/>
      <c r="F3" s="626"/>
      <c r="G3" s="626"/>
      <c r="H3" s="626"/>
      <c r="I3" s="626"/>
    </row>
    <row r="4" spans="1:17" s="147" customFormat="1" ht="17.45" customHeight="1">
      <c r="A4" s="145"/>
      <c r="B4" s="146"/>
      <c r="C4" s="146"/>
      <c r="D4" s="146"/>
      <c r="E4" s="146"/>
      <c r="F4" s="146"/>
      <c r="G4" s="146"/>
      <c r="H4" s="146"/>
      <c r="I4" s="146"/>
    </row>
    <row r="5" spans="1:17" s="148" customFormat="1" ht="28.5" customHeight="1">
      <c r="A5" s="628" t="s">
        <v>1</v>
      </c>
      <c r="B5" s="629" t="s">
        <v>227</v>
      </c>
      <c r="C5" s="629" t="s">
        <v>193</v>
      </c>
      <c r="D5" s="629" t="s">
        <v>228</v>
      </c>
      <c r="E5" s="629" t="s">
        <v>229</v>
      </c>
      <c r="F5" s="629"/>
      <c r="G5" s="629" t="s">
        <v>230</v>
      </c>
      <c r="H5" s="630" t="s">
        <v>231</v>
      </c>
      <c r="I5" s="630"/>
    </row>
    <row r="6" spans="1:17" s="148" customFormat="1" ht="35.25" customHeight="1">
      <c r="A6" s="628"/>
      <c r="B6" s="629"/>
      <c r="C6" s="628"/>
      <c r="D6" s="629"/>
      <c r="E6" s="76" t="s">
        <v>232</v>
      </c>
      <c r="F6" s="76" t="s">
        <v>233</v>
      </c>
      <c r="G6" s="629"/>
      <c r="H6" s="77" t="s">
        <v>234</v>
      </c>
      <c r="I6" s="77" t="s">
        <v>235</v>
      </c>
    </row>
    <row r="7" spans="1:17" s="148" customFormat="1" ht="25.15" customHeight="1">
      <c r="A7" s="149"/>
      <c r="B7" s="149" t="s">
        <v>417</v>
      </c>
      <c r="C7" s="149" t="s">
        <v>3</v>
      </c>
      <c r="D7" s="140">
        <f>D8/'Bieu 3'!D8*100</f>
        <v>46.422690950286686</v>
      </c>
      <c r="E7" s="140">
        <f>E8/'Bieu 3'!E8*100</f>
        <v>48.835960963126333</v>
      </c>
      <c r="F7" s="140">
        <f>F8/'Bieu 3'!F8*100</f>
        <v>48.717123873938398</v>
      </c>
      <c r="G7" s="140">
        <f>G8/'Bieu 3'!G8*100</f>
        <v>48.819765960148523</v>
      </c>
      <c r="H7" s="222" t="s">
        <v>6</v>
      </c>
      <c r="I7" s="222" t="s">
        <v>6</v>
      </c>
    </row>
    <row r="8" spans="1:17" ht="24.95" customHeight="1">
      <c r="A8" s="160"/>
      <c r="B8" s="161" t="s">
        <v>194</v>
      </c>
      <c r="C8" s="160" t="s">
        <v>4</v>
      </c>
      <c r="D8" s="159">
        <f>D9+D10+D11+D12+D13</f>
        <v>73767.420920000004</v>
      </c>
      <c r="E8" s="159">
        <f>E9+E10+E11+E12+E13</f>
        <v>88600</v>
      </c>
      <c r="F8" s="159">
        <f t="shared" ref="F8:G8" si="0">F9+F10+F11+F12+F13</f>
        <v>88650.418290000001</v>
      </c>
      <c r="G8" s="159">
        <f t="shared" si="0"/>
        <v>103580</v>
      </c>
      <c r="H8" s="190">
        <f t="shared" ref="H8:H13" si="1">F8/D8*100</f>
        <v>120.17556962732974</v>
      </c>
      <c r="I8" s="190">
        <f t="shared" ref="I8:I11" si="2">G8/F8*100</f>
        <v>116.84096025487574</v>
      </c>
      <c r="K8" s="51"/>
    </row>
    <row r="9" spans="1:17" ht="21" customHeight="1">
      <c r="A9" s="50">
        <v>1</v>
      </c>
      <c r="B9" s="150" t="s">
        <v>418</v>
      </c>
      <c r="C9" s="50" t="str">
        <f>C8</f>
        <v>Tỷ đồng</v>
      </c>
      <c r="D9" s="49">
        <v>12785.86757</v>
      </c>
      <c r="E9" s="151">
        <v>9490</v>
      </c>
      <c r="F9" s="151">
        <f>14977-200</f>
        <v>14777</v>
      </c>
      <c r="G9" s="151">
        <v>9500</v>
      </c>
      <c r="H9" s="67">
        <f t="shared" si="1"/>
        <v>115.57291610521506</v>
      </c>
      <c r="I9" s="189">
        <f t="shared" si="2"/>
        <v>64.289097922447041</v>
      </c>
      <c r="J9" s="51"/>
      <c r="K9" s="51"/>
      <c r="L9" s="51"/>
    </row>
    <row r="10" spans="1:17" ht="21" customHeight="1">
      <c r="A10" s="50">
        <v>2</v>
      </c>
      <c r="B10" s="150" t="s">
        <v>419</v>
      </c>
      <c r="C10" s="50" t="str">
        <f>C9</f>
        <v>Tỷ đồng</v>
      </c>
      <c r="D10" s="49">
        <v>150</v>
      </c>
      <c r="E10" s="151">
        <v>100</v>
      </c>
      <c r="F10" s="151">
        <v>205</v>
      </c>
      <c r="G10" s="151">
        <v>30</v>
      </c>
      <c r="H10" s="67">
        <f t="shared" si="1"/>
        <v>136.66666666666666</v>
      </c>
      <c r="I10" s="189">
        <f t="shared" si="2"/>
        <v>14.634146341463413</v>
      </c>
      <c r="K10" s="51"/>
    </row>
    <row r="11" spans="1:17" ht="21" customHeight="1">
      <c r="A11" s="50">
        <v>3</v>
      </c>
      <c r="B11" s="152" t="s">
        <v>195</v>
      </c>
      <c r="C11" s="50" t="str">
        <f>C10</f>
        <v>Tỷ đồng</v>
      </c>
      <c r="D11" s="49">
        <v>22621.164350000003</v>
      </c>
      <c r="E11" s="49">
        <f>19360+610+8000</f>
        <v>27970</v>
      </c>
      <c r="F11" s="49">
        <f>27989.33515+1000</f>
        <v>28989.335149999999</v>
      </c>
      <c r="G11" s="49">
        <v>37900</v>
      </c>
      <c r="H11" s="67">
        <f t="shared" si="1"/>
        <v>128.15138381681047</v>
      </c>
      <c r="I11" s="189">
        <f t="shared" si="2"/>
        <v>130.7377344250684</v>
      </c>
      <c r="K11" s="51"/>
      <c r="Q11" s="42" t="s">
        <v>625</v>
      </c>
    </row>
    <row r="12" spans="1:17" ht="21" customHeight="1">
      <c r="A12" s="50">
        <v>4</v>
      </c>
      <c r="B12" s="153" t="s">
        <v>420</v>
      </c>
      <c r="C12" s="50" t="str">
        <f t="shared" ref="C12:C13" si="3">C11</f>
        <v>Tỷ đồng</v>
      </c>
      <c r="D12" s="49">
        <v>5333.9649399999998</v>
      </c>
      <c r="E12" s="49">
        <f>18040-8000</f>
        <v>10040</v>
      </c>
      <c r="F12" s="49">
        <f>6300+2000</f>
        <v>8300</v>
      </c>
      <c r="G12" s="49">
        <v>12150</v>
      </c>
      <c r="H12" s="67">
        <f t="shared" si="1"/>
        <v>155.60657209719119</v>
      </c>
      <c r="I12" s="189">
        <f>G12/F12*100</f>
        <v>146.3855421686747</v>
      </c>
    </row>
    <row r="13" spans="1:17" ht="21" customHeight="1">
      <c r="A13" s="50">
        <v>5</v>
      </c>
      <c r="B13" s="152" t="s">
        <v>196</v>
      </c>
      <c r="C13" s="50" t="str">
        <f t="shared" si="3"/>
        <v>Tỷ đồng</v>
      </c>
      <c r="D13" s="49">
        <v>32876.424060000005</v>
      </c>
      <c r="E13" s="49">
        <v>41000</v>
      </c>
      <c r="F13" s="49">
        <f>38874.08314-2495</f>
        <v>36379.083140000002</v>
      </c>
      <c r="G13" s="49">
        <v>44000</v>
      </c>
      <c r="H13" s="67">
        <f t="shared" si="1"/>
        <v>110.65401478459943</v>
      </c>
      <c r="I13" s="189">
        <f t="shared" ref="I13" si="4">G13/F13*100</f>
        <v>120.94862267603592</v>
      </c>
    </row>
    <row r="14" spans="1:17" ht="21" customHeight="1">
      <c r="A14" s="160"/>
      <c r="B14" s="161" t="s">
        <v>421</v>
      </c>
      <c r="C14" s="160" t="s">
        <v>3</v>
      </c>
      <c r="D14" s="159">
        <f>D15+D16+D17+D18+D19</f>
        <v>100</v>
      </c>
      <c r="E14" s="159">
        <f>E15+E16+E17+E18+E19</f>
        <v>100</v>
      </c>
      <c r="F14" s="159">
        <f t="shared" ref="F14:G14" si="5">F15+F16+F17+F18+F19</f>
        <v>100</v>
      </c>
      <c r="G14" s="159">
        <f t="shared" si="5"/>
        <v>100</v>
      </c>
      <c r="H14" s="191" t="s">
        <v>6</v>
      </c>
      <c r="I14" s="191" t="s">
        <v>6</v>
      </c>
    </row>
    <row r="15" spans="1:17" ht="21" customHeight="1">
      <c r="A15" s="50">
        <v>1</v>
      </c>
      <c r="B15" s="154" t="s">
        <v>418</v>
      </c>
      <c r="C15" s="50" t="str">
        <f>C14</f>
        <v>%</v>
      </c>
      <c r="D15" s="155">
        <f>D9/D8*100</f>
        <v>17.332675333554278</v>
      </c>
      <c r="E15" s="155">
        <f>E9/E8*100</f>
        <v>10.711060948081263</v>
      </c>
      <c r="F15" s="155">
        <f t="shared" ref="F15" si="6">F9/F8*100</f>
        <v>16.6688440788405</v>
      </c>
      <c r="G15" s="155">
        <f>G9/G8*100</f>
        <v>9.1716547596061009</v>
      </c>
      <c r="H15" s="120" t="s">
        <v>6</v>
      </c>
      <c r="I15" s="120" t="s">
        <v>6</v>
      </c>
      <c r="J15" s="156"/>
    </row>
    <row r="16" spans="1:17" ht="21" customHeight="1">
      <c r="A16" s="50">
        <v>2</v>
      </c>
      <c r="B16" s="154" t="s">
        <v>419</v>
      </c>
      <c r="C16" s="50" t="str">
        <f>C15</f>
        <v>%</v>
      </c>
      <c r="D16" s="155">
        <f>D10/D8*100</f>
        <v>0.20334179794990179</v>
      </c>
      <c r="E16" s="155">
        <f>E10/E8*100</f>
        <v>0.11286681715575619</v>
      </c>
      <c r="F16" s="155">
        <f t="shared" ref="F16:G16" si="7">F10/F8*100</f>
        <v>0.2312453837830617</v>
      </c>
      <c r="G16" s="155">
        <f t="shared" si="7"/>
        <v>2.8963120293492954E-2</v>
      </c>
      <c r="H16" s="120" t="s">
        <v>6</v>
      </c>
      <c r="I16" s="120" t="s">
        <v>6</v>
      </c>
      <c r="J16" s="156"/>
      <c r="L16" s="51"/>
    </row>
    <row r="17" spans="1:10" ht="21" customHeight="1">
      <c r="A17" s="50">
        <v>3</v>
      </c>
      <c r="B17" s="154" t="s">
        <v>195</v>
      </c>
      <c r="C17" s="50" t="str">
        <f>C16</f>
        <v>%</v>
      </c>
      <c r="D17" s="155">
        <f>D11/D8*100</f>
        <v>30.665521537661483</v>
      </c>
      <c r="E17" s="155">
        <f>E11/E8*100</f>
        <v>31.568848758465013</v>
      </c>
      <c r="F17" s="155">
        <f t="shared" ref="F17:G17" si="8">F11/F8*100</f>
        <v>32.700731377451461</v>
      </c>
      <c r="G17" s="155">
        <f t="shared" si="8"/>
        <v>36.590075304112766</v>
      </c>
      <c r="H17" s="120" t="s">
        <v>6</v>
      </c>
      <c r="I17" s="120" t="s">
        <v>6</v>
      </c>
      <c r="J17" s="156"/>
    </row>
    <row r="18" spans="1:10" ht="21" customHeight="1">
      <c r="A18" s="50">
        <v>4</v>
      </c>
      <c r="B18" s="157" t="s">
        <v>420</v>
      </c>
      <c r="C18" s="50" t="str">
        <f t="shared" ref="C18:C19" si="9">C17</f>
        <v>%</v>
      </c>
      <c r="D18" s="155">
        <f>D12/D8*100</f>
        <v>7.230786807342267</v>
      </c>
      <c r="E18" s="155">
        <f>E12/E8*100</f>
        <v>11.331828442437923</v>
      </c>
      <c r="F18" s="155">
        <f t="shared" ref="F18:G18" si="10">F12/F8*100</f>
        <v>9.3626179775581058</v>
      </c>
      <c r="G18" s="155">
        <f t="shared" si="10"/>
        <v>11.730063718864645</v>
      </c>
      <c r="H18" s="120" t="s">
        <v>6</v>
      </c>
      <c r="I18" s="120" t="s">
        <v>6</v>
      </c>
      <c r="J18" s="156"/>
    </row>
    <row r="19" spans="1:10" ht="21" customHeight="1">
      <c r="A19" s="50">
        <v>5</v>
      </c>
      <c r="B19" s="154" t="s">
        <v>196</v>
      </c>
      <c r="C19" s="50" t="str">
        <f t="shared" si="9"/>
        <v>%</v>
      </c>
      <c r="D19" s="155">
        <f>D13/D8*100</f>
        <v>44.567674523492073</v>
      </c>
      <c r="E19" s="155">
        <f>E13/E8*100</f>
        <v>46.275395033860043</v>
      </c>
      <c r="F19" s="155">
        <f t="shared" ref="F19:G19" si="11">F13/F8*100</f>
        <v>41.036561182366867</v>
      </c>
      <c r="G19" s="155">
        <f t="shared" si="11"/>
        <v>42.479243097122996</v>
      </c>
      <c r="H19" s="120" t="s">
        <v>6</v>
      </c>
      <c r="I19" s="120" t="s">
        <v>6</v>
      </c>
      <c r="J19" s="156"/>
    </row>
    <row r="20" spans="1:10" ht="21" customHeight="1">
      <c r="A20" s="160"/>
      <c r="B20" s="161" t="s">
        <v>422</v>
      </c>
      <c r="C20" s="160"/>
      <c r="D20" s="159"/>
      <c r="E20" s="159"/>
      <c r="F20" s="159"/>
      <c r="G20" s="159"/>
      <c r="H20" s="159"/>
      <c r="I20" s="159"/>
    </row>
    <row r="21" spans="1:10" ht="21" customHeight="1">
      <c r="A21" s="454"/>
      <c r="B21" s="455" t="s">
        <v>423</v>
      </c>
      <c r="C21" s="50" t="s">
        <v>306</v>
      </c>
      <c r="D21" s="49">
        <v>700</v>
      </c>
      <c r="E21" s="49">
        <v>1300</v>
      </c>
      <c r="F21" s="616">
        <v>1300</v>
      </c>
      <c r="G21" s="49">
        <v>1600</v>
      </c>
      <c r="H21" s="67">
        <f>F21/D21*100</f>
        <v>185.71428571428572</v>
      </c>
      <c r="I21" s="67">
        <f t="shared" ref="I21:I22" si="12">G21/F21*100</f>
        <v>123.07692307692308</v>
      </c>
    </row>
    <row r="22" spans="1:10" ht="21" customHeight="1">
      <c r="A22" s="454"/>
      <c r="B22" s="455" t="s">
        <v>424</v>
      </c>
      <c r="C22" s="50" t="str">
        <f>C21</f>
        <v>Triệu USD</v>
      </c>
      <c r="D22" s="49">
        <v>1460</v>
      </c>
      <c r="E22" s="49">
        <v>1000</v>
      </c>
      <c r="F22" s="616">
        <v>3000</v>
      </c>
      <c r="G22" s="49">
        <v>1500</v>
      </c>
      <c r="H22" s="67">
        <f>F22/D22*100</f>
        <v>205.47945205479454</v>
      </c>
      <c r="I22" s="67">
        <f t="shared" si="12"/>
        <v>50</v>
      </c>
    </row>
    <row r="23" spans="1:10" s="460" customFormat="1" ht="21" customHeight="1">
      <c r="A23" s="456"/>
      <c r="B23" s="457" t="s">
        <v>114</v>
      </c>
      <c r="C23" s="458"/>
      <c r="D23" s="459"/>
      <c r="E23" s="459"/>
      <c r="F23" s="459"/>
      <c r="G23" s="459"/>
      <c r="H23" s="67"/>
      <c r="I23" s="67"/>
    </row>
    <row r="24" spans="1:10" s="460" customFormat="1" ht="21" customHeight="1">
      <c r="A24" s="456"/>
      <c r="B24" s="457" t="s">
        <v>425</v>
      </c>
      <c r="C24" s="458" t="str">
        <f>C22</f>
        <v>Triệu USD</v>
      </c>
      <c r="D24" s="459">
        <v>581.49</v>
      </c>
      <c r="E24" s="459">
        <v>800</v>
      </c>
      <c r="F24" s="615">
        <v>1540</v>
      </c>
      <c r="G24" s="459">
        <v>800</v>
      </c>
      <c r="H24" s="67">
        <f>F24/D24*100</f>
        <v>264.83688455519439</v>
      </c>
      <c r="I24" s="67">
        <f t="shared" ref="I24:I25" si="13">G24/F24*100</f>
        <v>51.94805194805194</v>
      </c>
    </row>
    <row r="25" spans="1:10" s="460" customFormat="1" ht="21" customHeight="1">
      <c r="A25" s="456"/>
      <c r="B25" s="457" t="s">
        <v>426</v>
      </c>
      <c r="C25" s="458" t="str">
        <f>C22</f>
        <v>Triệu USD</v>
      </c>
      <c r="D25" s="459">
        <v>879</v>
      </c>
      <c r="E25" s="459">
        <v>200</v>
      </c>
      <c r="F25" s="615">
        <v>1460</v>
      </c>
      <c r="G25" s="459">
        <v>700</v>
      </c>
      <c r="H25" s="67">
        <f>F25/D25*100</f>
        <v>166.09783845278724</v>
      </c>
      <c r="I25" s="67">
        <f t="shared" si="13"/>
        <v>47.945205479452049</v>
      </c>
    </row>
    <row r="26" spans="1:10">
      <c r="H26" s="158"/>
      <c r="I26" s="158"/>
    </row>
    <row r="27" spans="1:10">
      <c r="D27" s="51"/>
      <c r="E27" s="51"/>
    </row>
    <row r="28" spans="1:10">
      <c r="D28" s="51"/>
      <c r="E28" s="51"/>
    </row>
  </sheetData>
  <sheetProtection formatCells="0" formatColumns="0" formatRows="0" insertColumns="0" insertRows="0" insertHyperlinks="0" deleteColumns="0" deleteRows="0" sort="0" autoFilter="0" pivotTables="0"/>
  <mergeCells count="10">
    <mergeCell ref="A1:I1"/>
    <mergeCell ref="A2:I2"/>
    <mergeCell ref="A5:A6"/>
    <mergeCell ref="B5:B6"/>
    <mergeCell ref="C5:C6"/>
    <mergeCell ref="D5:D6"/>
    <mergeCell ref="E5:F5"/>
    <mergeCell ref="G5:G6"/>
    <mergeCell ref="H5:I5"/>
    <mergeCell ref="A3:I3"/>
  </mergeCells>
  <printOptions horizontalCentered="1"/>
  <pageMargins left="0.4" right="0.4" top="0.47244094488188998" bottom="0.47244094488188998" header="0.39370078740157499" footer="0.39370078740157499"/>
  <pageSetup paperSize="9" scale="95" orientation="landscape" r:id="rId1"/>
  <headerFooter alignWithMargins="0">
    <oddHeader xml:space="preserve">&amp;R&amp;".VnTime,Regular"&amp;14
</oddHeader>
    <oddFooter xml:space="preserve">&amp;C&amp;8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DE64-2F47-4D21-9283-BAAF5B14D30C}">
  <dimension ref="A1:Q194"/>
  <sheetViews>
    <sheetView zoomScaleNormal="100" zoomScaleSheetLayoutView="70" workbookViewId="0">
      <selection activeCell="A3" sqref="A3:I3"/>
    </sheetView>
  </sheetViews>
  <sheetFormatPr defaultColWidth="9.140625" defaultRowHeight="18.75"/>
  <cols>
    <col min="1" max="1" width="5.28515625" style="69" customWidth="1"/>
    <col min="2" max="2" width="65" style="69" customWidth="1"/>
    <col min="3" max="3" width="13.5703125" style="122" customWidth="1"/>
    <col min="4" max="4" width="12.7109375" style="122" customWidth="1"/>
    <col min="5" max="5" width="12.5703125" style="122" customWidth="1"/>
    <col min="6" max="6" width="13.5703125" style="489" customWidth="1"/>
    <col min="7" max="7" width="12.5703125" style="69" customWidth="1"/>
    <col min="8" max="8" width="12.28515625" style="125" customWidth="1"/>
    <col min="9" max="9" width="12" style="125" customWidth="1"/>
    <col min="10" max="10" width="12" style="69" customWidth="1"/>
    <col min="11" max="12" width="9.7109375" style="69" bestFit="1" customWidth="1"/>
    <col min="13" max="16384" width="9.140625" style="69"/>
  </cols>
  <sheetData>
    <row r="1" spans="1:17" ht="25.15" customHeight="1">
      <c r="A1" s="627" t="s">
        <v>313</v>
      </c>
      <c r="B1" s="627"/>
      <c r="C1" s="627"/>
      <c r="D1" s="627"/>
      <c r="E1" s="627"/>
      <c r="F1" s="627"/>
      <c r="G1" s="627"/>
      <c r="H1" s="627"/>
      <c r="I1" s="627"/>
    </row>
    <row r="2" spans="1:17" ht="25.15" customHeight="1">
      <c r="A2" s="627" t="s">
        <v>632</v>
      </c>
      <c r="B2" s="627"/>
      <c r="C2" s="627"/>
      <c r="D2" s="627"/>
      <c r="E2" s="627"/>
      <c r="F2" s="627"/>
      <c r="G2" s="627"/>
      <c r="H2" s="627"/>
      <c r="I2" s="627"/>
    </row>
    <row r="3" spans="1:17" s="237" customFormat="1" ht="24.75" customHeight="1">
      <c r="A3" s="626" t="s">
        <v>637</v>
      </c>
      <c r="B3" s="626"/>
      <c r="C3" s="626"/>
      <c r="D3" s="626"/>
      <c r="E3" s="626"/>
      <c r="F3" s="626"/>
      <c r="G3" s="626"/>
      <c r="H3" s="626"/>
      <c r="I3" s="626"/>
    </row>
    <row r="4" spans="1:17" ht="17.25" customHeight="1"/>
    <row r="5" spans="1:17" ht="25.5" customHeight="1">
      <c r="A5" s="628" t="s">
        <v>1</v>
      </c>
      <c r="B5" s="629" t="s">
        <v>227</v>
      </c>
      <c r="C5" s="629" t="s">
        <v>193</v>
      </c>
      <c r="D5" s="629" t="s">
        <v>228</v>
      </c>
      <c r="E5" s="629" t="s">
        <v>229</v>
      </c>
      <c r="F5" s="629"/>
      <c r="G5" s="629" t="s">
        <v>230</v>
      </c>
      <c r="H5" s="630" t="s">
        <v>231</v>
      </c>
      <c r="I5" s="630"/>
    </row>
    <row r="6" spans="1:17" ht="41.25" customHeight="1">
      <c r="A6" s="628"/>
      <c r="B6" s="629"/>
      <c r="C6" s="628"/>
      <c r="D6" s="629"/>
      <c r="E6" s="76" t="s">
        <v>232</v>
      </c>
      <c r="F6" s="363" t="s">
        <v>233</v>
      </c>
      <c r="G6" s="629"/>
      <c r="H6" s="77" t="s">
        <v>234</v>
      </c>
      <c r="I6" s="77" t="s">
        <v>235</v>
      </c>
    </row>
    <row r="7" spans="1:17" ht="26.25" customHeight="1">
      <c r="A7" s="200">
        <v>1</v>
      </c>
      <c r="B7" s="396" t="s">
        <v>94</v>
      </c>
      <c r="C7" s="397"/>
      <c r="D7" s="398"/>
      <c r="E7" s="399"/>
      <c r="F7" s="398"/>
      <c r="G7" s="401"/>
      <c r="H7" s="402"/>
      <c r="I7" s="402"/>
    </row>
    <row r="8" spans="1:17" ht="21.95" customHeight="1">
      <c r="A8" s="126"/>
      <c r="B8" s="127" t="s">
        <v>95</v>
      </c>
      <c r="C8" s="75" t="s">
        <v>611</v>
      </c>
      <c r="D8" s="309">
        <v>1890.925</v>
      </c>
      <c r="E8" s="309">
        <v>1920</v>
      </c>
      <c r="F8" s="490">
        <v>1922.74</v>
      </c>
      <c r="G8" s="359">
        <v>1950</v>
      </c>
      <c r="H8" s="48">
        <f>F8/D8*100</f>
        <v>101.68250988272935</v>
      </c>
      <c r="I8" s="48">
        <f t="shared" ref="I8:I12" si="0">G8/F8*100</f>
        <v>101.41776839302246</v>
      </c>
      <c r="J8" s="91"/>
      <c r="K8" s="91"/>
      <c r="L8" s="91"/>
      <c r="M8" s="91"/>
    </row>
    <row r="9" spans="1:17" ht="21.95" customHeight="1">
      <c r="A9" s="95"/>
      <c r="B9" s="115" t="s">
        <v>203</v>
      </c>
      <c r="C9" s="76" t="s">
        <v>612</v>
      </c>
      <c r="D9" s="311">
        <f>D8-D10</f>
        <v>1520.5889999999999</v>
      </c>
      <c r="E9" s="311">
        <f>E8-E10</f>
        <v>1542.25728</v>
      </c>
      <c r="F9" s="491">
        <f>F8-F10</f>
        <v>1543.376</v>
      </c>
      <c r="G9" s="321">
        <f>G8-G10</f>
        <v>1479.5</v>
      </c>
      <c r="H9" s="67">
        <f>F9/D9*100</f>
        <v>101.49856404327534</v>
      </c>
      <c r="I9" s="67">
        <f t="shared" si="0"/>
        <v>95.861280724852534</v>
      </c>
      <c r="J9" s="91"/>
    </row>
    <row r="10" spans="1:17" ht="21.95" customHeight="1">
      <c r="A10" s="95"/>
      <c r="B10" s="115" t="s">
        <v>204</v>
      </c>
      <c r="C10" s="76" t="s">
        <v>612</v>
      </c>
      <c r="D10" s="34">
        <v>370.33600000000001</v>
      </c>
      <c r="E10" s="34">
        <f>D10*1.02</f>
        <v>377.74272000000002</v>
      </c>
      <c r="F10" s="415">
        <v>379.36399999999998</v>
      </c>
      <c r="G10" s="311">
        <v>470.5</v>
      </c>
      <c r="H10" s="67">
        <f>F10/D10*100</f>
        <v>102.43778622656181</v>
      </c>
      <c r="I10" s="67">
        <f t="shared" si="0"/>
        <v>124.02336542212757</v>
      </c>
      <c r="J10" s="613"/>
    </row>
    <row r="11" spans="1:17" s="99" customFormat="1" ht="21.95" customHeight="1">
      <c r="A11" s="129"/>
      <c r="B11" s="115" t="s">
        <v>96</v>
      </c>
      <c r="C11" s="76" t="s">
        <v>612</v>
      </c>
      <c r="D11" s="34">
        <v>439.12299999999999</v>
      </c>
      <c r="E11" s="34">
        <v>455.34500000000003</v>
      </c>
      <c r="F11" s="364">
        <v>455.34500000000003</v>
      </c>
      <c r="G11" s="311">
        <v>650</v>
      </c>
      <c r="H11" s="67">
        <f>F11/D11*100</f>
        <v>103.69418135693189</v>
      </c>
      <c r="I11" s="67">
        <f t="shared" si="0"/>
        <v>142.7489046766737</v>
      </c>
      <c r="J11" s="130"/>
      <c r="K11" s="464"/>
      <c r="Q11" s="99" t="s">
        <v>625</v>
      </c>
    </row>
    <row r="12" spans="1:17" ht="21.95" customHeight="1">
      <c r="A12" s="95"/>
      <c r="B12" s="115" t="s">
        <v>97</v>
      </c>
      <c r="C12" s="76" t="s">
        <v>612</v>
      </c>
      <c r="D12" s="34">
        <v>266.10000000000002</v>
      </c>
      <c r="E12" s="34">
        <v>268.99200000000002</v>
      </c>
      <c r="F12" s="415">
        <v>268.99200000000002</v>
      </c>
      <c r="G12" s="329">
        <v>272.00400000000002</v>
      </c>
      <c r="H12" s="67">
        <f>F12/D12*100</f>
        <v>101.08680947012401</v>
      </c>
      <c r="I12" s="67">
        <f t="shared" si="0"/>
        <v>101.11973590292649</v>
      </c>
      <c r="J12" s="112"/>
    </row>
    <row r="13" spans="1:17" ht="21.95" customHeight="1">
      <c r="A13" s="95"/>
      <c r="B13" s="115" t="s">
        <v>98</v>
      </c>
      <c r="C13" s="76" t="s">
        <v>3</v>
      </c>
      <c r="D13" s="311">
        <f>D10/D8*100</f>
        <v>19.584912146171849</v>
      </c>
      <c r="E13" s="311">
        <f>E10/E8*100</f>
        <v>19.674099999999999</v>
      </c>
      <c r="F13" s="415">
        <f t="shared" ref="F13" si="1">F10/F8*100</f>
        <v>19.730384763410548</v>
      </c>
      <c r="G13" s="311">
        <f>G10/G8*100</f>
        <v>24.128205128205128</v>
      </c>
      <c r="H13" s="120" t="s">
        <v>6</v>
      </c>
      <c r="I13" s="120" t="s">
        <v>6</v>
      </c>
      <c r="J13" s="613"/>
    </row>
    <row r="14" spans="1:17" ht="21.95" customHeight="1">
      <c r="A14" s="95"/>
      <c r="B14" s="115" t="s">
        <v>99</v>
      </c>
      <c r="C14" s="76" t="s">
        <v>3</v>
      </c>
      <c r="D14" s="311">
        <f>D11/D8*100</f>
        <v>23.22265557861893</v>
      </c>
      <c r="E14" s="311">
        <f>E11/E8*100</f>
        <v>23.715885416666669</v>
      </c>
      <c r="F14" s="415">
        <f>F11/F8*100</f>
        <v>23.682089102010671</v>
      </c>
      <c r="G14" s="311">
        <f>G11/G8*100</f>
        <v>33.333333333333329</v>
      </c>
      <c r="H14" s="120" t="s">
        <v>6</v>
      </c>
      <c r="I14" s="120" t="s">
        <v>6</v>
      </c>
      <c r="J14" s="91"/>
    </row>
    <row r="15" spans="1:17" ht="21.95" customHeight="1">
      <c r="A15" s="95"/>
      <c r="B15" s="115" t="s">
        <v>100</v>
      </c>
      <c r="C15" s="391" t="s">
        <v>101</v>
      </c>
      <c r="D15" s="392">
        <v>0.05</v>
      </c>
      <c r="E15" s="392">
        <v>0.05</v>
      </c>
      <c r="F15" s="492">
        <v>0.05</v>
      </c>
      <c r="G15" s="393">
        <v>0.05</v>
      </c>
      <c r="H15" s="120" t="s">
        <v>6</v>
      </c>
      <c r="I15" s="120" t="s">
        <v>6</v>
      </c>
      <c r="J15" s="613"/>
    </row>
    <row r="16" spans="1:17" ht="21.95" customHeight="1">
      <c r="A16" s="95"/>
      <c r="B16" s="115" t="s">
        <v>102</v>
      </c>
      <c r="C16" s="92" t="s">
        <v>3</v>
      </c>
      <c r="D16" s="320">
        <v>1.1399999999999999</v>
      </c>
      <c r="E16" s="320">
        <v>1.1399999999999999</v>
      </c>
      <c r="F16" s="492">
        <v>1.1399999999999999</v>
      </c>
      <c r="G16" s="393">
        <v>1.1299999999999999</v>
      </c>
      <c r="H16" s="120" t="s">
        <v>6</v>
      </c>
      <c r="I16" s="120" t="s">
        <v>6</v>
      </c>
      <c r="J16" s="613"/>
    </row>
    <row r="17" spans="1:14" ht="21" customHeight="1">
      <c r="A17" s="95"/>
      <c r="B17" s="95" t="s">
        <v>103</v>
      </c>
      <c r="C17" s="92" t="s">
        <v>3</v>
      </c>
      <c r="D17" s="34">
        <v>116</v>
      </c>
      <c r="E17" s="34">
        <v>115.7</v>
      </c>
      <c r="F17" s="415">
        <v>115.7</v>
      </c>
      <c r="G17" s="311">
        <v>115.4</v>
      </c>
      <c r="H17" s="120" t="s">
        <v>6</v>
      </c>
      <c r="I17" s="120" t="s">
        <v>6</v>
      </c>
      <c r="J17" s="614"/>
    </row>
    <row r="18" spans="1:14" ht="21.95" customHeight="1">
      <c r="A18" s="95"/>
      <c r="B18" s="95" t="s">
        <v>197</v>
      </c>
      <c r="C18" s="92" t="s">
        <v>198</v>
      </c>
      <c r="D18" s="319">
        <v>73.650000000000006</v>
      </c>
      <c r="E18" s="319">
        <v>73.7</v>
      </c>
      <c r="F18" s="493">
        <v>73.7</v>
      </c>
      <c r="G18" s="329">
        <v>74</v>
      </c>
      <c r="H18" s="67">
        <f>F18/D18*100</f>
        <v>100.06788866259335</v>
      </c>
      <c r="I18" s="67">
        <f t="shared" ref="I18" si="2">G18/F18*100</f>
        <v>100.40705563093621</v>
      </c>
    </row>
    <row r="19" spans="1:14" ht="25.5" customHeight="1">
      <c r="A19" s="200">
        <v>2</v>
      </c>
      <c r="B19" s="403" t="s">
        <v>205</v>
      </c>
      <c r="C19" s="404"/>
      <c r="D19" s="405"/>
      <c r="E19" s="399"/>
      <c r="F19" s="399"/>
      <c r="G19" s="401"/>
      <c r="H19" s="402"/>
      <c r="I19" s="402"/>
    </row>
    <row r="20" spans="1:14" ht="21.95" customHeight="1">
      <c r="A20" s="95"/>
      <c r="B20" s="375" t="s">
        <v>206</v>
      </c>
      <c r="C20" s="76" t="s">
        <v>612</v>
      </c>
      <c r="D20" s="34">
        <v>1179.604685</v>
      </c>
      <c r="E20" s="372">
        <v>1207.9000000000001</v>
      </c>
      <c r="F20" s="415">
        <v>1010</v>
      </c>
      <c r="G20" s="311">
        <v>1025</v>
      </c>
      <c r="H20" s="67">
        <f>F20/D20*100</f>
        <v>85.621904765493525</v>
      </c>
      <c r="I20" s="67">
        <f t="shared" ref="I20:I21" si="3">G20/F20*100</f>
        <v>101.48514851485149</v>
      </c>
    </row>
    <row r="21" spans="1:14" ht="21.95" customHeight="1">
      <c r="A21" s="95"/>
      <c r="B21" s="369" t="s">
        <v>207</v>
      </c>
      <c r="C21" s="76" t="s">
        <v>612</v>
      </c>
      <c r="D21" s="34">
        <f>D22+D23+D24</f>
        <v>959.00800000000004</v>
      </c>
      <c r="E21" s="406">
        <f>E22+E23+E24</f>
        <v>1010.5</v>
      </c>
      <c r="F21" s="415">
        <f>F22+F23+F24</f>
        <v>966.71900000000005</v>
      </c>
      <c r="G21" s="311">
        <f>G22+G23+G24</f>
        <v>974.71900000000005</v>
      </c>
      <c r="H21" s="67">
        <f>F21/D21*100</f>
        <v>100.80406002869633</v>
      </c>
      <c r="I21" s="67">
        <f t="shared" si="3"/>
        <v>100.82754140551702</v>
      </c>
      <c r="K21" s="125"/>
      <c r="L21" s="125"/>
      <c r="M21" s="125"/>
    </row>
    <row r="22" spans="1:14" ht="21.95" customHeight="1">
      <c r="A22" s="95"/>
      <c r="B22" s="369" t="s">
        <v>106</v>
      </c>
      <c r="C22" s="76" t="s">
        <v>612</v>
      </c>
      <c r="D22" s="311">
        <v>312.54060415917638</v>
      </c>
      <c r="E22" s="406">
        <v>254.7</v>
      </c>
      <c r="F22" s="494">
        <v>243.61318800000001</v>
      </c>
      <c r="G22" s="407">
        <v>221.261213</v>
      </c>
      <c r="H22" s="67">
        <f>F22/D22*100</f>
        <v>77.946092366266825</v>
      </c>
      <c r="I22" s="67">
        <f t="shared" ref="I22:I24" si="4">G22/F22*100</f>
        <v>90.824809123223645</v>
      </c>
      <c r="K22" s="125"/>
      <c r="L22" s="125"/>
      <c r="M22" s="125"/>
    </row>
    <row r="23" spans="1:14" ht="21.95" customHeight="1">
      <c r="A23" s="95"/>
      <c r="B23" s="369" t="s">
        <v>108</v>
      </c>
      <c r="C23" s="76" t="s">
        <v>612</v>
      </c>
      <c r="D23" s="311">
        <v>421.56614211987238</v>
      </c>
      <c r="E23" s="406">
        <v>446.6</v>
      </c>
      <c r="F23" s="494">
        <v>427.28979800000008</v>
      </c>
      <c r="G23" s="407">
        <v>449.34545900000006</v>
      </c>
      <c r="H23" s="67">
        <f>F23/D23*100</f>
        <v>101.3577124223843</v>
      </c>
      <c r="I23" s="67">
        <f t="shared" si="4"/>
        <v>105.16175698629715</v>
      </c>
      <c r="K23" s="125"/>
      <c r="L23" s="125"/>
      <c r="M23" s="125"/>
      <c r="N23" s="91"/>
    </row>
    <row r="24" spans="1:14" ht="21.95" customHeight="1">
      <c r="A24" s="95"/>
      <c r="B24" s="369" t="s">
        <v>109</v>
      </c>
      <c r="C24" s="76" t="s">
        <v>612</v>
      </c>
      <c r="D24" s="311">
        <v>224.90125372095127</v>
      </c>
      <c r="E24" s="406">
        <v>309.2</v>
      </c>
      <c r="F24" s="494">
        <v>295.81601399999994</v>
      </c>
      <c r="G24" s="407">
        <v>304.11232799999999</v>
      </c>
      <c r="H24" s="67">
        <f>F24/D24*100</f>
        <v>131.53150954286673</v>
      </c>
      <c r="I24" s="67">
        <f t="shared" si="4"/>
        <v>102.80455202131149</v>
      </c>
    </row>
    <row r="25" spans="1:14" ht="21.95" customHeight="1">
      <c r="A25" s="95"/>
      <c r="B25" s="369" t="s">
        <v>208</v>
      </c>
      <c r="C25" s="92" t="s">
        <v>3</v>
      </c>
      <c r="D25" s="32">
        <f t="shared" ref="D25" si="5">D26+D27+D28</f>
        <v>100</v>
      </c>
      <c r="E25" s="408">
        <v>100</v>
      </c>
      <c r="F25" s="491">
        <f>F26+F27+F28</f>
        <v>100</v>
      </c>
      <c r="G25" s="321">
        <f>G26+G27+G28</f>
        <v>100</v>
      </c>
      <c r="H25" s="162" t="s">
        <v>6</v>
      </c>
      <c r="I25" s="162" t="s">
        <v>6</v>
      </c>
    </row>
    <row r="26" spans="1:14" ht="21.95" customHeight="1">
      <c r="A26" s="95"/>
      <c r="B26" s="369" t="s">
        <v>107</v>
      </c>
      <c r="C26" s="92" t="s">
        <v>3</v>
      </c>
      <c r="D26" s="34">
        <f t="shared" ref="D26" si="6">D22/D21*100</f>
        <v>32.589989255478194</v>
      </c>
      <c r="E26" s="372">
        <f>E22/E21*100</f>
        <v>25.205343889163778</v>
      </c>
      <c r="F26" s="364">
        <v>25.2</v>
      </c>
      <c r="G26" s="34">
        <v>22.7</v>
      </c>
      <c r="H26" s="162" t="s">
        <v>6</v>
      </c>
      <c r="I26" s="162" t="s">
        <v>6</v>
      </c>
      <c r="J26" s="91"/>
    </row>
    <row r="27" spans="1:14" ht="21.95" customHeight="1">
      <c r="A27" s="95"/>
      <c r="B27" s="369" t="s">
        <v>108</v>
      </c>
      <c r="C27" s="92" t="s">
        <v>3</v>
      </c>
      <c r="D27" s="34">
        <f t="shared" ref="D27" si="7">D23/D21*100</f>
        <v>43.958563653261741</v>
      </c>
      <c r="E27" s="372">
        <f>E23/E21*100</f>
        <v>44.195942602671948</v>
      </c>
      <c r="F27" s="364">
        <v>44.2</v>
      </c>
      <c r="G27" s="34">
        <v>46.1</v>
      </c>
      <c r="H27" s="162" t="s">
        <v>6</v>
      </c>
      <c r="I27" s="162" t="s">
        <v>6</v>
      </c>
      <c r="J27" s="91"/>
    </row>
    <row r="28" spans="1:14" ht="21.95" customHeight="1">
      <c r="A28" s="95"/>
      <c r="B28" s="369" t="s">
        <v>109</v>
      </c>
      <c r="C28" s="92" t="s">
        <v>3</v>
      </c>
      <c r="D28" s="34">
        <f t="shared" ref="D28" si="8">D24/D21*100</f>
        <v>23.451447091260057</v>
      </c>
      <c r="E28" s="372">
        <f>E24/E21*100</f>
        <v>30.59871350816427</v>
      </c>
      <c r="F28" s="364">
        <v>30.6</v>
      </c>
      <c r="G28" s="34">
        <v>31.2</v>
      </c>
      <c r="H28" s="162" t="s">
        <v>6</v>
      </c>
      <c r="I28" s="162" t="s">
        <v>6</v>
      </c>
      <c r="J28" s="91"/>
    </row>
    <row r="29" spans="1:14" ht="21.95" customHeight="1">
      <c r="A29" s="95"/>
      <c r="B29" s="375" t="s">
        <v>209</v>
      </c>
      <c r="C29" s="90" t="s">
        <v>16</v>
      </c>
      <c r="D29" s="321">
        <v>33600</v>
      </c>
      <c r="E29" s="408">
        <v>32500</v>
      </c>
      <c r="F29" s="491">
        <v>33000</v>
      </c>
      <c r="G29" s="321">
        <v>32200</v>
      </c>
      <c r="H29" s="67">
        <f>F29/D29*100</f>
        <v>98.214285714285708</v>
      </c>
      <c r="I29" s="67">
        <f t="shared" ref="I29:I31" si="9">G29/F29*100</f>
        <v>97.575757575757578</v>
      </c>
    </row>
    <row r="30" spans="1:14" s="99" customFormat="1" ht="21.95" customHeight="1">
      <c r="A30" s="129"/>
      <c r="B30" s="377" t="s">
        <v>618</v>
      </c>
      <c r="C30" s="389" t="s">
        <v>16</v>
      </c>
      <c r="D30" s="325">
        <v>16900</v>
      </c>
      <c r="E30" s="409">
        <v>16400</v>
      </c>
      <c r="F30" s="491">
        <v>16400</v>
      </c>
      <c r="G30" s="325">
        <v>16200</v>
      </c>
      <c r="H30" s="67">
        <f>F30/D30*100</f>
        <v>97.041420118343197</v>
      </c>
      <c r="I30" s="67">
        <f t="shared" si="9"/>
        <v>98.780487804878049</v>
      </c>
    </row>
    <row r="31" spans="1:14" s="99" customFormat="1" ht="37.5">
      <c r="A31" s="87"/>
      <c r="B31" s="410" t="s">
        <v>110</v>
      </c>
      <c r="C31" s="389" t="s">
        <v>16</v>
      </c>
      <c r="D31" s="325">
        <v>1880</v>
      </c>
      <c r="E31" s="409">
        <v>1650</v>
      </c>
      <c r="F31" s="491">
        <v>2000</v>
      </c>
      <c r="G31" s="321">
        <v>1800</v>
      </c>
      <c r="H31" s="67">
        <f>F31/D31*100</f>
        <v>106.38297872340425</v>
      </c>
      <c r="I31" s="67">
        <f t="shared" si="9"/>
        <v>90</v>
      </c>
    </row>
    <row r="32" spans="1:14" ht="21.95" customHeight="1">
      <c r="A32" s="95"/>
      <c r="B32" s="369" t="s">
        <v>210</v>
      </c>
      <c r="C32" s="92" t="s">
        <v>3</v>
      </c>
      <c r="D32" s="329">
        <v>74</v>
      </c>
      <c r="E32" s="411">
        <v>76</v>
      </c>
      <c r="F32" s="412">
        <v>76</v>
      </c>
      <c r="G32" s="413">
        <v>78</v>
      </c>
      <c r="H32" s="162" t="s">
        <v>6</v>
      </c>
      <c r="I32" s="162" t="s">
        <v>6</v>
      </c>
    </row>
    <row r="33" spans="1:11" s="99" customFormat="1" ht="21.95" customHeight="1">
      <c r="A33" s="129"/>
      <c r="B33" s="414" t="s">
        <v>111</v>
      </c>
      <c r="C33" s="133"/>
      <c r="D33" s="390"/>
      <c r="E33" s="372"/>
      <c r="F33" s="415"/>
      <c r="G33" s="413"/>
      <c r="H33" s="162"/>
      <c r="I33" s="162"/>
    </row>
    <row r="34" spans="1:11" s="135" customFormat="1" ht="37.5">
      <c r="A34" s="416"/>
      <c r="B34" s="417" t="s">
        <v>211</v>
      </c>
      <c r="C34" s="133" t="s">
        <v>3</v>
      </c>
      <c r="D34" s="390">
        <v>32</v>
      </c>
      <c r="E34" s="418">
        <v>33</v>
      </c>
      <c r="F34" s="495">
        <v>33</v>
      </c>
      <c r="G34" s="419">
        <v>34</v>
      </c>
      <c r="H34" s="162" t="s">
        <v>6</v>
      </c>
      <c r="I34" s="162" t="s">
        <v>6</v>
      </c>
      <c r="J34" s="134"/>
    </row>
    <row r="35" spans="1:11" s="117" customFormat="1" ht="37.5">
      <c r="A35" s="136"/>
      <c r="B35" s="378" t="s">
        <v>212</v>
      </c>
      <c r="C35" s="76" t="s">
        <v>3</v>
      </c>
      <c r="D35" s="393">
        <v>2.8</v>
      </c>
      <c r="E35" s="420">
        <v>2.65</v>
      </c>
      <c r="F35" s="496">
        <v>2.65</v>
      </c>
      <c r="G35" s="320">
        <v>2.5</v>
      </c>
      <c r="H35" s="162" t="s">
        <v>6</v>
      </c>
      <c r="I35" s="162" t="s">
        <v>6</v>
      </c>
    </row>
    <row r="36" spans="1:11" ht="37.5">
      <c r="A36" s="95"/>
      <c r="B36" s="369" t="s">
        <v>213</v>
      </c>
      <c r="C36" s="92" t="s">
        <v>3</v>
      </c>
      <c r="D36" s="37">
        <v>93.5</v>
      </c>
      <c r="E36" s="372">
        <v>93.5</v>
      </c>
      <c r="F36" s="415">
        <f>E36</f>
        <v>93.5</v>
      </c>
      <c r="G36" s="348">
        <f>F36</f>
        <v>93.5</v>
      </c>
      <c r="H36" s="162" t="s">
        <v>6</v>
      </c>
      <c r="I36" s="162" t="s">
        <v>6</v>
      </c>
    </row>
    <row r="37" spans="1:11" ht="37.5">
      <c r="A37" s="95"/>
      <c r="B37" s="369" t="s">
        <v>214</v>
      </c>
      <c r="C37" s="92" t="s">
        <v>86</v>
      </c>
      <c r="D37" s="421">
        <v>170</v>
      </c>
      <c r="E37" s="382">
        <v>170</v>
      </c>
      <c r="F37" s="491">
        <v>170</v>
      </c>
      <c r="G37" s="321">
        <v>170</v>
      </c>
      <c r="H37" s="67">
        <f>F37/D37*100</f>
        <v>100</v>
      </c>
      <c r="I37" s="67">
        <f t="shared" ref="I37:I39" si="10">G37/F37*100</f>
        <v>100</v>
      </c>
    </row>
    <row r="38" spans="1:11" s="107" customFormat="1" ht="29.25" customHeight="1">
      <c r="A38" s="137" t="s">
        <v>215</v>
      </c>
      <c r="B38" s="422" t="s">
        <v>216</v>
      </c>
      <c r="C38" s="83"/>
      <c r="D38" s="423"/>
      <c r="E38" s="424"/>
      <c r="F38" s="497"/>
      <c r="G38" s="329"/>
      <c r="H38" s="67"/>
      <c r="I38" s="67"/>
    </row>
    <row r="39" spans="1:11" ht="28.5" customHeight="1">
      <c r="A39" s="95"/>
      <c r="B39" s="369" t="s">
        <v>217</v>
      </c>
      <c r="C39" s="92" t="s">
        <v>16</v>
      </c>
      <c r="D39" s="421">
        <v>146</v>
      </c>
      <c r="E39" s="32">
        <v>110</v>
      </c>
      <c r="F39" s="607">
        <v>110</v>
      </c>
      <c r="G39" s="608">
        <v>150</v>
      </c>
      <c r="H39" s="67">
        <f>F39/D39*100</f>
        <v>75.342465753424662</v>
      </c>
      <c r="I39" s="67">
        <f t="shared" si="10"/>
        <v>136.36363636363635</v>
      </c>
    </row>
    <row r="40" spans="1:11" ht="28.5" customHeight="1">
      <c r="A40" s="95"/>
      <c r="B40" s="369" t="s">
        <v>218</v>
      </c>
      <c r="C40" s="92" t="s">
        <v>16</v>
      </c>
      <c r="D40" s="421">
        <v>105</v>
      </c>
      <c r="E40" s="32">
        <v>230</v>
      </c>
      <c r="F40" s="607">
        <v>50</v>
      </c>
      <c r="G40" s="608">
        <v>150</v>
      </c>
      <c r="H40" s="67">
        <f>F40/D40*100</f>
        <v>47.619047619047613</v>
      </c>
      <c r="I40" s="67">
        <f t="shared" ref="I40" si="11">G40/F40*100</f>
        <v>300</v>
      </c>
    </row>
    <row r="41" spans="1:11" ht="27" customHeight="1">
      <c r="A41" s="200">
        <v>3</v>
      </c>
      <c r="B41" s="403" t="s">
        <v>314</v>
      </c>
      <c r="C41" s="404"/>
      <c r="D41" s="399"/>
      <c r="E41" s="399"/>
      <c r="F41" s="399"/>
      <c r="G41" s="401"/>
      <c r="H41" s="402"/>
      <c r="I41" s="402"/>
    </row>
    <row r="42" spans="1:11" s="107" customFormat="1" ht="22.15" customHeight="1">
      <c r="A42" s="83" t="s">
        <v>47</v>
      </c>
      <c r="B42" s="137" t="s">
        <v>315</v>
      </c>
      <c r="C42" s="83"/>
      <c r="D42" s="425"/>
      <c r="E42" s="425"/>
      <c r="F42" s="498"/>
      <c r="G42" s="426"/>
      <c r="H42" s="85"/>
      <c r="I42" s="85"/>
    </row>
    <row r="43" spans="1:11" ht="21.95" customHeight="1">
      <c r="A43" s="95"/>
      <c r="B43" s="136" t="s">
        <v>219</v>
      </c>
      <c r="C43" s="92" t="s">
        <v>104</v>
      </c>
      <c r="D43" s="32">
        <v>471473</v>
      </c>
      <c r="E43" s="32">
        <v>475444</v>
      </c>
      <c r="F43" s="441">
        <v>477385</v>
      </c>
      <c r="G43" s="89">
        <v>481232</v>
      </c>
      <c r="H43" s="67">
        <f>F43/D43*100</f>
        <v>101.253942431486</v>
      </c>
      <c r="I43" s="67">
        <f t="shared" ref="I43:I44" si="12">G43/F43*100</f>
        <v>100.80584852896509</v>
      </c>
    </row>
    <row r="44" spans="1:11" s="99" customFormat="1" ht="21.95" customHeight="1">
      <c r="A44" s="129"/>
      <c r="B44" s="95" t="s">
        <v>220</v>
      </c>
      <c r="C44" s="92" t="s">
        <v>104</v>
      </c>
      <c r="D44" s="32">
        <v>17946</v>
      </c>
      <c r="E44" s="32">
        <v>14266</v>
      </c>
      <c r="F44" s="441">
        <v>12558</v>
      </c>
      <c r="G44" s="89">
        <v>8778</v>
      </c>
      <c r="H44" s="67">
        <f>F44/D44*100</f>
        <v>69.97659645603477</v>
      </c>
      <c r="I44" s="67">
        <f t="shared" si="12"/>
        <v>69.899665551839462</v>
      </c>
    </row>
    <row r="45" spans="1:11" ht="21.95" customHeight="1">
      <c r="A45" s="95"/>
      <c r="B45" s="360" t="s">
        <v>221</v>
      </c>
      <c r="C45" s="92" t="s">
        <v>104</v>
      </c>
      <c r="D45" s="316">
        <v>6693</v>
      </c>
      <c r="E45" s="316">
        <v>3680</v>
      </c>
      <c r="F45" s="609">
        <v>5388</v>
      </c>
      <c r="G45" s="113">
        <v>3780</v>
      </c>
      <c r="H45" s="67">
        <f t="shared" ref="H45:H46" si="13">F45/D45*100</f>
        <v>80.502017032720758</v>
      </c>
      <c r="I45" s="67">
        <f t="shared" ref="I45:I46" si="14">G45/F45*100</f>
        <v>70.155902004454333</v>
      </c>
      <c r="J45" s="112"/>
    </row>
    <row r="46" spans="1:11" ht="21.95" customHeight="1">
      <c r="A46" s="95"/>
      <c r="B46" s="95" t="s">
        <v>222</v>
      </c>
      <c r="C46" s="92" t="s">
        <v>104</v>
      </c>
      <c r="D46" s="316">
        <v>19797</v>
      </c>
      <c r="E46" s="316">
        <v>17116</v>
      </c>
      <c r="F46" s="609">
        <v>16215</v>
      </c>
      <c r="G46" s="113">
        <v>13955</v>
      </c>
      <c r="H46" s="67">
        <f t="shared" si="13"/>
        <v>81.906349446885898</v>
      </c>
      <c r="I46" s="67">
        <f t="shared" si="14"/>
        <v>86.062288004933706</v>
      </c>
    </row>
    <row r="47" spans="1:11" ht="21.95" customHeight="1">
      <c r="A47" s="95"/>
      <c r="B47" s="95" t="s">
        <v>613</v>
      </c>
      <c r="C47" s="92" t="s">
        <v>3</v>
      </c>
      <c r="D47" s="319">
        <v>3.81</v>
      </c>
      <c r="E47" s="37">
        <v>3</v>
      </c>
      <c r="F47" s="610">
        <v>2.63</v>
      </c>
      <c r="G47" s="114">
        <v>1.82</v>
      </c>
      <c r="H47" s="162" t="s">
        <v>6</v>
      </c>
      <c r="I47" s="162" t="s">
        <v>6</v>
      </c>
      <c r="J47" s="530"/>
      <c r="K47" s="218"/>
    </row>
    <row r="48" spans="1:11" s="99" customFormat="1" ht="21.95" customHeight="1">
      <c r="A48" s="129"/>
      <c r="B48" s="129" t="s">
        <v>191</v>
      </c>
      <c r="C48" s="87" t="s">
        <v>3</v>
      </c>
      <c r="D48" s="388">
        <v>27</v>
      </c>
      <c r="E48" s="388">
        <v>23</v>
      </c>
      <c r="F48" s="611">
        <v>13.6</v>
      </c>
      <c r="G48" s="389">
        <v>10</v>
      </c>
      <c r="H48" s="390" t="s">
        <v>6</v>
      </c>
      <c r="I48" s="390" t="s">
        <v>6</v>
      </c>
    </row>
    <row r="49" spans="1:10" s="99" customFormat="1" ht="60.75" customHeight="1">
      <c r="A49" s="129"/>
      <c r="B49" s="38" t="s">
        <v>624</v>
      </c>
      <c r="C49" s="33" t="s">
        <v>3</v>
      </c>
      <c r="D49" s="33" t="s">
        <v>622</v>
      </c>
      <c r="E49" s="33" t="s">
        <v>622</v>
      </c>
      <c r="F49" s="35" t="s">
        <v>619</v>
      </c>
      <c r="G49" s="534">
        <v>100</v>
      </c>
      <c r="H49" s="390" t="s">
        <v>6</v>
      </c>
      <c r="I49" s="390" t="s">
        <v>6</v>
      </c>
    </row>
    <row r="50" spans="1:10" ht="25.5" customHeight="1">
      <c r="A50" s="200">
        <v>4</v>
      </c>
      <c r="B50" s="403" t="s">
        <v>113</v>
      </c>
      <c r="C50" s="404"/>
      <c r="D50" s="399"/>
      <c r="E50" s="399"/>
      <c r="F50" s="399"/>
      <c r="G50" s="401"/>
      <c r="H50" s="402"/>
      <c r="I50" s="402"/>
      <c r="J50" s="112"/>
    </row>
    <row r="51" spans="1:10" ht="36.75" customHeight="1">
      <c r="A51" s="95"/>
      <c r="B51" s="369" t="s">
        <v>316</v>
      </c>
      <c r="C51" s="90" t="s">
        <v>250</v>
      </c>
      <c r="D51" s="34">
        <f>D53+D54+D55</f>
        <v>30.1</v>
      </c>
      <c r="E51" s="34">
        <f t="shared" ref="E51:G51" si="15">E53+E54+E55</f>
        <v>31.799999999999997</v>
      </c>
      <c r="F51" s="364">
        <f t="shared" si="15"/>
        <v>32.5</v>
      </c>
      <c r="G51" s="34">
        <f t="shared" si="15"/>
        <v>34.4</v>
      </c>
      <c r="H51" s="67">
        <f>F51/D51*100</f>
        <v>107.97342192691029</v>
      </c>
      <c r="I51" s="67">
        <f t="shared" ref="I51" si="16">G51/F51*100</f>
        <v>105.84615384615384</v>
      </c>
      <c r="J51" s="112"/>
    </row>
    <row r="52" spans="1:10" ht="20.25" customHeight="1">
      <c r="A52" s="95"/>
      <c r="B52" s="371" t="s">
        <v>114</v>
      </c>
      <c r="C52" s="90"/>
      <c r="D52" s="329"/>
      <c r="E52" s="372"/>
      <c r="F52" s="499"/>
      <c r="G52" s="373"/>
      <c r="H52" s="67"/>
      <c r="I52" s="67"/>
    </row>
    <row r="53" spans="1:10" s="99" customFormat="1" ht="22.5" customHeight="1">
      <c r="A53" s="129"/>
      <c r="B53" s="369" t="s">
        <v>317</v>
      </c>
      <c r="C53" s="90" t="str">
        <f>C54</f>
        <v>Giường</v>
      </c>
      <c r="D53" s="329">
        <v>23.6</v>
      </c>
      <c r="E53" s="372">
        <v>25.2</v>
      </c>
      <c r="F53" s="499">
        <v>25.3</v>
      </c>
      <c r="G53" s="373">
        <v>27.3</v>
      </c>
      <c r="H53" s="67">
        <f t="shared" ref="H53:H60" si="17">F53/D53*100</f>
        <v>107.20338983050848</v>
      </c>
      <c r="I53" s="67">
        <f t="shared" ref="I53:I55" si="18">G53/F53*100</f>
        <v>107.90513833992095</v>
      </c>
    </row>
    <row r="54" spans="1:10" s="99" customFormat="1" ht="21" customHeight="1">
      <c r="A54" s="129"/>
      <c r="B54" s="374" t="s">
        <v>318</v>
      </c>
      <c r="C54" s="90" t="s">
        <v>250</v>
      </c>
      <c r="D54" s="329">
        <v>2</v>
      </c>
      <c r="E54" s="372">
        <v>1.9</v>
      </c>
      <c r="F54" s="499">
        <v>1.9</v>
      </c>
      <c r="G54" s="373">
        <v>1.9</v>
      </c>
      <c r="H54" s="67">
        <f t="shared" si="17"/>
        <v>95</v>
      </c>
      <c r="I54" s="67">
        <f t="shared" si="18"/>
        <v>100</v>
      </c>
    </row>
    <row r="55" spans="1:10" ht="25.5" customHeight="1">
      <c r="A55" s="95"/>
      <c r="B55" s="369" t="s">
        <v>319</v>
      </c>
      <c r="C55" s="90" t="s">
        <v>250</v>
      </c>
      <c r="D55" s="329">
        <v>4.5</v>
      </c>
      <c r="E55" s="372">
        <v>4.7</v>
      </c>
      <c r="F55" s="499">
        <v>5.3</v>
      </c>
      <c r="G55" s="373">
        <v>5.2</v>
      </c>
      <c r="H55" s="67">
        <f t="shared" si="17"/>
        <v>117.77777777777779</v>
      </c>
      <c r="I55" s="67">
        <f t="shared" si="18"/>
        <v>98.113207547169822</v>
      </c>
    </row>
    <row r="56" spans="1:10" ht="25.5" customHeight="1">
      <c r="A56" s="95"/>
      <c r="B56" s="375" t="s">
        <v>320</v>
      </c>
      <c r="C56" s="90" t="s">
        <v>321</v>
      </c>
      <c r="D56" s="329">
        <v>11</v>
      </c>
      <c r="E56" s="372">
        <v>11.5</v>
      </c>
      <c r="F56" s="499">
        <v>12.2</v>
      </c>
      <c r="G56" s="373">
        <v>12.5</v>
      </c>
      <c r="H56" s="67">
        <f t="shared" si="17"/>
        <v>110.90909090909091</v>
      </c>
      <c r="I56" s="67">
        <f t="shared" ref="I56" si="19">G56/F56*100</f>
        <v>102.45901639344264</v>
      </c>
    </row>
    <row r="57" spans="1:10" ht="25.5" customHeight="1">
      <c r="A57" s="95"/>
      <c r="B57" s="375" t="s">
        <v>322</v>
      </c>
      <c r="C57" s="90" t="s">
        <v>323</v>
      </c>
      <c r="D57" s="348">
        <v>1.7</v>
      </c>
      <c r="E57" s="372">
        <v>2</v>
      </c>
      <c r="F57" s="500">
        <v>2.2000000000000002</v>
      </c>
      <c r="G57" s="373">
        <v>2.5</v>
      </c>
      <c r="H57" s="67">
        <f t="shared" si="17"/>
        <v>129.41176470588235</v>
      </c>
      <c r="I57" s="67">
        <f t="shared" ref="I57:I58" si="20">G57/F57*100</f>
        <v>113.63636363636363</v>
      </c>
    </row>
    <row r="58" spans="1:10" ht="37.5" customHeight="1">
      <c r="A58" s="95"/>
      <c r="B58" s="535" t="s">
        <v>621</v>
      </c>
      <c r="C58" s="361" t="s">
        <v>3</v>
      </c>
      <c r="D58" s="348" t="s">
        <v>6</v>
      </c>
      <c r="E58" s="536" t="s">
        <v>6</v>
      </c>
      <c r="F58" s="537">
        <v>17.7</v>
      </c>
      <c r="G58" s="538">
        <v>27.8</v>
      </c>
      <c r="H58" s="348" t="s">
        <v>6</v>
      </c>
      <c r="I58" s="329">
        <f t="shared" si="20"/>
        <v>157.06214689265539</v>
      </c>
    </row>
    <row r="59" spans="1:10" s="99" customFormat="1" ht="25.5" customHeight="1">
      <c r="A59" s="129"/>
      <c r="B59" s="375" t="s">
        <v>324</v>
      </c>
      <c r="C59" s="92" t="s">
        <v>3</v>
      </c>
      <c r="D59" s="314">
        <v>100</v>
      </c>
      <c r="E59" s="376">
        <v>100</v>
      </c>
      <c r="F59" s="501">
        <v>100</v>
      </c>
      <c r="G59" s="376">
        <v>100</v>
      </c>
      <c r="H59" s="67">
        <f t="shared" si="17"/>
        <v>100</v>
      </c>
      <c r="I59" s="67">
        <f t="shared" ref="I59:I60" si="21">G59/F59*100</f>
        <v>100</v>
      </c>
    </row>
    <row r="60" spans="1:10" ht="24.75" customHeight="1">
      <c r="A60" s="95"/>
      <c r="B60" s="377" t="s">
        <v>325</v>
      </c>
      <c r="C60" s="87" t="s">
        <v>3</v>
      </c>
      <c r="D60" s="314">
        <v>100</v>
      </c>
      <c r="E60" s="376">
        <v>100</v>
      </c>
      <c r="F60" s="501">
        <v>100</v>
      </c>
      <c r="G60" s="376">
        <v>100</v>
      </c>
      <c r="H60" s="67">
        <f t="shared" si="17"/>
        <v>100</v>
      </c>
      <c r="I60" s="67">
        <f t="shared" si="21"/>
        <v>100</v>
      </c>
    </row>
    <row r="61" spans="1:10" ht="39.75" customHeight="1">
      <c r="A61" s="95"/>
      <c r="B61" s="378" t="s">
        <v>326</v>
      </c>
      <c r="C61" s="361" t="s">
        <v>327</v>
      </c>
      <c r="D61" s="33">
        <v>19</v>
      </c>
      <c r="E61" s="372" t="s">
        <v>115</v>
      </c>
      <c r="F61" s="502">
        <v>8</v>
      </c>
      <c r="G61" s="373" t="s">
        <v>115</v>
      </c>
      <c r="H61" s="116" t="s">
        <v>6</v>
      </c>
      <c r="I61" s="116" t="s">
        <v>6</v>
      </c>
    </row>
    <row r="62" spans="1:10" ht="25.5" customHeight="1">
      <c r="A62" s="95"/>
      <c r="B62" s="379" t="s">
        <v>328</v>
      </c>
      <c r="C62" s="380" t="s">
        <v>101</v>
      </c>
      <c r="D62" s="329">
        <v>4</v>
      </c>
      <c r="E62" s="372" t="s">
        <v>116</v>
      </c>
      <c r="F62" s="499">
        <v>4</v>
      </c>
      <c r="G62" s="373" t="s">
        <v>116</v>
      </c>
      <c r="H62" s="116" t="s">
        <v>6</v>
      </c>
      <c r="I62" s="116" t="s">
        <v>6</v>
      </c>
    </row>
    <row r="63" spans="1:10" ht="25.5" customHeight="1">
      <c r="A63" s="95"/>
      <c r="B63" s="379" t="s">
        <v>329</v>
      </c>
      <c r="C63" s="380" t="s">
        <v>101</v>
      </c>
      <c r="D63" s="329">
        <v>6</v>
      </c>
      <c r="E63" s="372" t="s">
        <v>117</v>
      </c>
      <c r="F63" s="499">
        <v>6</v>
      </c>
      <c r="G63" s="373" t="s">
        <v>117</v>
      </c>
      <c r="H63" s="116" t="s">
        <v>6</v>
      </c>
      <c r="I63" s="116" t="s">
        <v>6</v>
      </c>
    </row>
    <row r="64" spans="1:10" ht="25.5" customHeight="1">
      <c r="A64" s="95"/>
      <c r="B64" s="379" t="s">
        <v>330</v>
      </c>
      <c r="C64" s="380" t="s">
        <v>3</v>
      </c>
      <c r="D64" s="329">
        <v>20</v>
      </c>
      <c r="E64" s="372">
        <v>19.5</v>
      </c>
      <c r="F64" s="499">
        <v>19.5</v>
      </c>
      <c r="G64" s="373">
        <v>19</v>
      </c>
      <c r="H64" s="116" t="s">
        <v>6</v>
      </c>
      <c r="I64" s="116" t="s">
        <v>6</v>
      </c>
    </row>
    <row r="65" spans="1:13" ht="26.25" customHeight="1">
      <c r="A65" s="95"/>
      <c r="B65" s="379" t="s">
        <v>331</v>
      </c>
      <c r="C65" s="92" t="s">
        <v>3</v>
      </c>
      <c r="D65" s="311">
        <v>11</v>
      </c>
      <c r="E65" s="372">
        <v>10.7</v>
      </c>
      <c r="F65" s="503">
        <v>10.7</v>
      </c>
      <c r="G65" s="373">
        <v>10.3</v>
      </c>
      <c r="H65" s="116" t="s">
        <v>6</v>
      </c>
      <c r="I65" s="116" t="s">
        <v>6</v>
      </c>
    </row>
    <row r="66" spans="1:13" ht="25.5" customHeight="1">
      <c r="A66" s="95"/>
      <c r="B66" s="369" t="s">
        <v>332</v>
      </c>
      <c r="C66" s="361" t="s">
        <v>3</v>
      </c>
      <c r="D66" s="320">
        <v>99.2</v>
      </c>
      <c r="E66" s="370">
        <v>99.26</v>
      </c>
      <c r="F66" s="504">
        <v>99.26</v>
      </c>
      <c r="G66" s="540">
        <v>99.32</v>
      </c>
      <c r="H66" s="317">
        <v>100</v>
      </c>
      <c r="I66" s="37">
        <v>100</v>
      </c>
      <c r="L66" s="112"/>
      <c r="M66" s="112"/>
    </row>
    <row r="67" spans="1:13" ht="25.5" customHeight="1">
      <c r="A67" s="95"/>
      <c r="B67" s="369" t="s">
        <v>333</v>
      </c>
      <c r="C67" s="361" t="s">
        <v>16</v>
      </c>
      <c r="D67" s="32">
        <v>41098</v>
      </c>
      <c r="E67" s="314">
        <v>48818</v>
      </c>
      <c r="F67" s="505">
        <v>48818</v>
      </c>
      <c r="G67" s="382">
        <v>54273</v>
      </c>
      <c r="H67" s="67">
        <v>126.86505426054795</v>
      </c>
      <c r="I67" s="67">
        <v>112.46667561710044</v>
      </c>
      <c r="J67" s="112"/>
      <c r="K67" s="112"/>
      <c r="L67" s="112"/>
      <c r="M67" s="112"/>
    </row>
    <row r="68" spans="1:13" s="526" customFormat="1" ht="24.95" customHeight="1">
      <c r="A68" s="523"/>
      <c r="B68" s="524" t="s">
        <v>334</v>
      </c>
      <c r="C68" s="499" t="s">
        <v>335</v>
      </c>
      <c r="D68" s="525">
        <v>344635</v>
      </c>
      <c r="E68" s="505">
        <v>364953</v>
      </c>
      <c r="F68" s="505">
        <v>364953</v>
      </c>
      <c r="G68" s="604">
        <v>372686</v>
      </c>
      <c r="H68" s="365">
        <v>95.802805867076756</v>
      </c>
      <c r="I68" s="365">
        <v>102.22854892933944</v>
      </c>
      <c r="K68" s="527"/>
      <c r="L68" s="527"/>
      <c r="M68" s="527"/>
    </row>
    <row r="69" spans="1:13" ht="24.95" customHeight="1">
      <c r="A69" s="95"/>
      <c r="B69" s="369" t="s">
        <v>336</v>
      </c>
      <c r="C69" s="361" t="str">
        <f>C68</f>
        <v>người</v>
      </c>
      <c r="D69" s="316">
        <v>329608</v>
      </c>
      <c r="E69" s="314">
        <v>349855</v>
      </c>
      <c r="F69" s="505">
        <v>349855</v>
      </c>
      <c r="G69" s="314">
        <v>357195</v>
      </c>
      <c r="H69" s="67">
        <v>95.617521419383024</v>
      </c>
      <c r="I69" s="67">
        <v>102.2321782696573</v>
      </c>
      <c r="K69" s="112"/>
      <c r="L69" s="112"/>
    </row>
    <row r="70" spans="1:13" ht="24.95" customHeight="1">
      <c r="A70" s="95"/>
      <c r="B70" s="369" t="s">
        <v>337</v>
      </c>
      <c r="C70" s="361" t="s">
        <v>3</v>
      </c>
      <c r="D70" s="34">
        <f>((D67+D68)/1000)/D21*100</f>
        <v>40.222083653108207</v>
      </c>
      <c r="E70" s="34">
        <f t="shared" ref="E70:G70" si="22">((E67+E68)/1000)/E21*100</f>
        <v>40.947154873824843</v>
      </c>
      <c r="F70" s="34">
        <f t="shared" si="22"/>
        <v>42.801579362772429</v>
      </c>
      <c r="G70" s="32">
        <f t="shared" si="22"/>
        <v>43.803290999765061</v>
      </c>
      <c r="H70" s="317" t="s">
        <v>6</v>
      </c>
      <c r="I70" s="37" t="s">
        <v>6</v>
      </c>
      <c r="K70" s="91"/>
    </row>
    <row r="71" spans="1:13" ht="22.5" customHeight="1">
      <c r="A71" s="95"/>
      <c r="B71" s="427" t="s">
        <v>338</v>
      </c>
      <c r="C71" s="428"/>
      <c r="D71" s="429"/>
      <c r="E71" s="429"/>
      <c r="F71" s="506"/>
      <c r="G71" s="429"/>
      <c r="H71" s="116"/>
      <c r="I71" s="114"/>
    </row>
    <row r="72" spans="1:13" s="27" customFormat="1" ht="37.5">
      <c r="A72" s="36"/>
      <c r="B72" s="354" t="s">
        <v>339</v>
      </c>
      <c r="C72" s="329" t="s">
        <v>3</v>
      </c>
      <c r="D72" s="429">
        <v>52.5</v>
      </c>
      <c r="E72" s="429">
        <v>56</v>
      </c>
      <c r="F72" s="506">
        <v>56</v>
      </c>
      <c r="G72" s="34">
        <v>57.9</v>
      </c>
      <c r="H72" s="317" t="s">
        <v>6</v>
      </c>
      <c r="I72" s="37" t="s">
        <v>6</v>
      </c>
    </row>
    <row r="73" spans="1:13" s="27" customFormat="1" ht="37.5">
      <c r="A73" s="36"/>
      <c r="B73" s="354" t="s">
        <v>340</v>
      </c>
      <c r="C73" s="329" t="s">
        <v>3</v>
      </c>
      <c r="D73" s="429">
        <v>48.5</v>
      </c>
      <c r="E73" s="429">
        <v>53</v>
      </c>
      <c r="F73" s="506">
        <v>53</v>
      </c>
      <c r="G73" s="34">
        <v>60.4</v>
      </c>
      <c r="H73" s="317" t="s">
        <v>6</v>
      </c>
      <c r="I73" s="37" t="s">
        <v>6</v>
      </c>
    </row>
    <row r="74" spans="1:13" s="27" customFormat="1" ht="37.5">
      <c r="A74" s="36"/>
      <c r="B74" s="354" t="s">
        <v>341</v>
      </c>
      <c r="C74" s="329" t="s">
        <v>3</v>
      </c>
      <c r="D74" s="429">
        <v>44.8</v>
      </c>
      <c r="E74" s="429">
        <v>47</v>
      </c>
      <c r="F74" s="506">
        <v>47.6</v>
      </c>
      <c r="G74" s="34">
        <v>55</v>
      </c>
      <c r="H74" s="317" t="s">
        <v>6</v>
      </c>
      <c r="I74" s="37" t="s">
        <v>6</v>
      </c>
    </row>
    <row r="75" spans="1:13" s="27" customFormat="1">
      <c r="A75" s="36"/>
      <c r="B75" s="354" t="s">
        <v>34</v>
      </c>
      <c r="C75" s="329" t="s">
        <v>3</v>
      </c>
      <c r="D75" s="429">
        <v>46</v>
      </c>
      <c r="E75" s="429">
        <v>47</v>
      </c>
      <c r="F75" s="506">
        <v>47</v>
      </c>
      <c r="G75" s="34">
        <v>48</v>
      </c>
      <c r="H75" s="317" t="s">
        <v>6</v>
      </c>
      <c r="I75" s="37" t="s">
        <v>6</v>
      </c>
    </row>
    <row r="76" spans="1:13" s="27" customFormat="1" ht="37.5">
      <c r="A76" s="36"/>
      <c r="B76" s="354" t="s">
        <v>35</v>
      </c>
      <c r="C76" s="329" t="s">
        <v>3</v>
      </c>
      <c r="D76" s="429">
        <v>47.7</v>
      </c>
      <c r="E76" s="429">
        <v>49</v>
      </c>
      <c r="F76" s="506">
        <v>49</v>
      </c>
      <c r="G76" s="34">
        <v>52</v>
      </c>
      <c r="H76" s="317" t="s">
        <v>6</v>
      </c>
      <c r="I76" s="37" t="s">
        <v>6</v>
      </c>
    </row>
    <row r="77" spans="1:13" s="27" customFormat="1" ht="37.5">
      <c r="A77" s="36"/>
      <c r="B77" s="354" t="s">
        <v>342</v>
      </c>
      <c r="C77" s="329" t="s">
        <v>3</v>
      </c>
      <c r="D77" s="67">
        <v>94.5</v>
      </c>
      <c r="E77" s="348">
        <v>95</v>
      </c>
      <c r="F77" s="413">
        <v>95</v>
      </c>
      <c r="G77" s="34">
        <v>96</v>
      </c>
      <c r="H77" s="317" t="s">
        <v>6</v>
      </c>
      <c r="I77" s="37" t="s">
        <v>6</v>
      </c>
    </row>
    <row r="78" spans="1:13" ht="56.25">
      <c r="A78" s="95"/>
      <c r="B78" s="360" t="s">
        <v>343</v>
      </c>
      <c r="C78" s="361" t="s">
        <v>3</v>
      </c>
      <c r="D78" s="348">
        <v>93.8</v>
      </c>
      <c r="E78" s="348">
        <v>95.5</v>
      </c>
      <c r="F78" s="500">
        <v>98.4</v>
      </c>
      <c r="G78" s="362">
        <v>99.3</v>
      </c>
      <c r="H78" s="116" t="s">
        <v>6</v>
      </c>
      <c r="I78" s="114" t="s">
        <v>6</v>
      </c>
      <c r="J78" s="138"/>
    </row>
    <row r="79" spans="1:13" ht="56.25">
      <c r="A79" s="95"/>
      <c r="B79" s="360" t="s">
        <v>344</v>
      </c>
      <c r="C79" s="361" t="s">
        <v>3</v>
      </c>
      <c r="D79" s="348">
        <v>97.3</v>
      </c>
      <c r="E79" s="348">
        <v>98</v>
      </c>
      <c r="F79" s="500">
        <v>98</v>
      </c>
      <c r="G79" s="362">
        <v>98.5</v>
      </c>
      <c r="H79" s="116" t="s">
        <v>6</v>
      </c>
      <c r="I79" s="114" t="s">
        <v>6</v>
      </c>
    </row>
    <row r="80" spans="1:13" ht="24.75" customHeight="1">
      <c r="A80" s="200">
        <v>5</v>
      </c>
      <c r="B80" s="403" t="s">
        <v>59</v>
      </c>
      <c r="C80" s="404"/>
      <c r="D80" s="399"/>
      <c r="E80" s="430"/>
      <c r="F80" s="399"/>
      <c r="G80" s="431"/>
      <c r="H80" s="432"/>
      <c r="I80" s="402"/>
    </row>
    <row r="81" spans="1:11" s="27" customFormat="1" ht="21.95" customHeight="1">
      <c r="A81" s="35">
        <v>1</v>
      </c>
      <c r="B81" s="31" t="s">
        <v>60</v>
      </c>
      <c r="C81" s="33"/>
      <c r="D81" s="341"/>
      <c r="E81" s="329"/>
      <c r="F81" s="507"/>
      <c r="G81" s="329"/>
      <c r="H81" s="311"/>
      <c r="I81" s="34"/>
    </row>
    <row r="82" spans="1:11" s="27" customFormat="1" ht="21.95" customHeight="1">
      <c r="A82" s="35" t="s">
        <v>51</v>
      </c>
      <c r="B82" s="192" t="s">
        <v>61</v>
      </c>
      <c r="C82" s="35" t="s">
        <v>62</v>
      </c>
      <c r="D82" s="342">
        <f>SUM(D83:D88)</f>
        <v>499149</v>
      </c>
      <c r="E82" s="342">
        <f t="shared" ref="E82:G82" si="23">SUM(E83:E88)</f>
        <v>513525</v>
      </c>
      <c r="F82" s="508">
        <f t="shared" si="23"/>
        <v>513525</v>
      </c>
      <c r="G82" s="342">
        <f t="shared" si="23"/>
        <v>518603</v>
      </c>
      <c r="H82" s="48">
        <f t="shared" ref="H82:H97" si="24">F82/D82*100</f>
        <v>102.88010193349079</v>
      </c>
      <c r="I82" s="48">
        <f t="shared" ref="I82:I97" si="25">G82/F82*100</f>
        <v>100.98885156516235</v>
      </c>
    </row>
    <row r="83" spans="1:11" s="27" customFormat="1" ht="21.95" customHeight="1">
      <c r="A83" s="35"/>
      <c r="B83" s="29" t="s">
        <v>345</v>
      </c>
      <c r="C83" s="33" t="s">
        <v>64</v>
      </c>
      <c r="D83" s="343">
        <v>19554</v>
      </c>
      <c r="E83" s="343">
        <v>21759</v>
      </c>
      <c r="F83" s="509">
        <v>21759</v>
      </c>
      <c r="G83" s="344">
        <f>'[1]T. hop'!$E$46</f>
        <v>23089</v>
      </c>
      <c r="H83" s="67">
        <f t="shared" si="24"/>
        <v>111.27646517336606</v>
      </c>
      <c r="I83" s="67">
        <f t="shared" si="25"/>
        <v>106.11241325428557</v>
      </c>
      <c r="K83" s="193"/>
    </row>
    <row r="84" spans="1:11" s="27" customFormat="1" ht="21.95" customHeight="1">
      <c r="A84" s="36"/>
      <c r="B84" s="36" t="s">
        <v>63</v>
      </c>
      <c r="C84" s="33" t="s">
        <v>64</v>
      </c>
      <c r="D84" s="32">
        <v>108781</v>
      </c>
      <c r="E84" s="32">
        <v>104778</v>
      </c>
      <c r="F84" s="510">
        <v>104778</v>
      </c>
      <c r="G84" s="345">
        <f>'[1]T. hop'!$E$51</f>
        <v>99966</v>
      </c>
      <c r="H84" s="67">
        <f t="shared" si="24"/>
        <v>96.320129434368127</v>
      </c>
      <c r="I84" s="67">
        <f t="shared" si="25"/>
        <v>95.407432858042711</v>
      </c>
      <c r="K84" s="193"/>
    </row>
    <row r="85" spans="1:11" s="27" customFormat="1" ht="21.95" customHeight="1">
      <c r="A85" s="36"/>
      <c r="B85" s="36" t="s">
        <v>65</v>
      </c>
      <c r="C85" s="33" t="s">
        <v>62</v>
      </c>
      <c r="D85" s="32">
        <v>190460</v>
      </c>
      <c r="E85" s="32">
        <v>188687</v>
      </c>
      <c r="F85" s="510">
        <v>188687</v>
      </c>
      <c r="G85" s="345">
        <f>'[1]T. hop'!$E$56</f>
        <v>186526</v>
      </c>
      <c r="H85" s="67">
        <f t="shared" si="24"/>
        <v>99.069095873149209</v>
      </c>
      <c r="I85" s="67">
        <f t="shared" si="25"/>
        <v>98.854717071128377</v>
      </c>
      <c r="K85" s="193"/>
    </row>
    <row r="86" spans="1:11" s="27" customFormat="1" ht="21.95" customHeight="1">
      <c r="A86" s="36"/>
      <c r="B86" s="36" t="s">
        <v>66</v>
      </c>
      <c r="C86" s="33" t="s">
        <v>62</v>
      </c>
      <c r="D86" s="32">
        <v>117953</v>
      </c>
      <c r="E86" s="32">
        <v>131921</v>
      </c>
      <c r="F86" s="510">
        <v>131921</v>
      </c>
      <c r="G86" s="345">
        <f>'[1]T. hop'!$E$59</f>
        <v>140275</v>
      </c>
      <c r="H86" s="67">
        <f t="shared" si="24"/>
        <v>111.84200486634508</v>
      </c>
      <c r="I86" s="67">
        <f t="shared" si="25"/>
        <v>106.33257783067138</v>
      </c>
      <c r="K86" s="193"/>
    </row>
    <row r="87" spans="1:11" s="27" customFormat="1" ht="21.95" customHeight="1">
      <c r="A87" s="36"/>
      <c r="B87" s="36" t="s">
        <v>67</v>
      </c>
      <c r="C87" s="33" t="s">
        <v>62</v>
      </c>
      <c r="D87" s="32">
        <v>55156</v>
      </c>
      <c r="E87" s="32">
        <v>57648</v>
      </c>
      <c r="F87" s="510">
        <v>57648</v>
      </c>
      <c r="G87" s="345">
        <f>'[1]T. hop'!$E$64</f>
        <v>58097</v>
      </c>
      <c r="H87" s="67">
        <f t="shared" si="24"/>
        <v>104.51809413300457</v>
      </c>
      <c r="I87" s="67">
        <f t="shared" si="25"/>
        <v>100.77886483485985</v>
      </c>
      <c r="K87" s="193"/>
    </row>
    <row r="88" spans="1:11" s="27" customFormat="1" ht="21.95" customHeight="1">
      <c r="A88" s="36"/>
      <c r="B88" s="36" t="s">
        <v>68</v>
      </c>
      <c r="C88" s="33" t="s">
        <v>16</v>
      </c>
      <c r="D88" s="32">
        <v>7245</v>
      </c>
      <c r="E88" s="32">
        <v>8732</v>
      </c>
      <c r="F88" s="510">
        <v>8732</v>
      </c>
      <c r="G88" s="345">
        <f>'[1]T. hop'!$E$69</f>
        <v>10650</v>
      </c>
      <c r="H88" s="67">
        <f t="shared" si="24"/>
        <v>120.52449965493443</v>
      </c>
      <c r="I88" s="67">
        <f t="shared" si="25"/>
        <v>121.96518552450758</v>
      </c>
      <c r="K88" s="193"/>
    </row>
    <row r="89" spans="1:11" s="27" customFormat="1" ht="21.95" customHeight="1">
      <c r="A89" s="35" t="s">
        <v>52</v>
      </c>
      <c r="B89" s="31" t="s">
        <v>69</v>
      </c>
      <c r="C89" s="35" t="s">
        <v>90</v>
      </c>
      <c r="D89" s="346">
        <f>SUM(D90:D97)</f>
        <v>760</v>
      </c>
      <c r="E89" s="346">
        <f t="shared" ref="E89:G89" si="26">SUM(E90:E97)</f>
        <v>760</v>
      </c>
      <c r="F89" s="511">
        <f t="shared" si="26"/>
        <v>760</v>
      </c>
      <c r="G89" s="346">
        <f t="shared" si="26"/>
        <v>761</v>
      </c>
      <c r="H89" s="48">
        <f t="shared" si="24"/>
        <v>100</v>
      </c>
      <c r="I89" s="48">
        <f t="shared" si="25"/>
        <v>100.13157894736841</v>
      </c>
    </row>
    <row r="90" spans="1:11" s="27" customFormat="1" ht="21.95" customHeight="1">
      <c r="A90" s="36"/>
      <c r="B90" s="36" t="s">
        <v>71</v>
      </c>
      <c r="C90" s="33" t="str">
        <f>C89</f>
        <v>Trường</v>
      </c>
      <c r="D90" s="341">
        <v>252</v>
      </c>
      <c r="E90" s="341">
        <v>252</v>
      </c>
      <c r="F90" s="507">
        <v>252</v>
      </c>
      <c r="G90" s="341">
        <v>252</v>
      </c>
      <c r="H90" s="67">
        <f t="shared" si="24"/>
        <v>100</v>
      </c>
      <c r="I90" s="67">
        <f t="shared" si="25"/>
        <v>100</v>
      </c>
    </row>
    <row r="91" spans="1:11" s="27" customFormat="1" ht="21.95" customHeight="1">
      <c r="A91" s="36"/>
      <c r="B91" s="36" t="s">
        <v>72</v>
      </c>
      <c r="C91" s="33" t="str">
        <f t="shared" ref="C91:C96" si="27">C90</f>
        <v>Trường</v>
      </c>
      <c r="D91" s="341">
        <v>220</v>
      </c>
      <c r="E91" s="341">
        <v>220</v>
      </c>
      <c r="F91" s="507">
        <v>220</v>
      </c>
      <c r="G91" s="341">
        <v>220</v>
      </c>
      <c r="H91" s="67">
        <f t="shared" si="24"/>
        <v>100</v>
      </c>
      <c r="I91" s="67">
        <f t="shared" si="25"/>
        <v>100</v>
      </c>
    </row>
    <row r="92" spans="1:11" s="27" customFormat="1" ht="21.95" customHeight="1">
      <c r="A92" s="36"/>
      <c r="B92" s="36" t="s">
        <v>346</v>
      </c>
      <c r="C92" s="33" t="str">
        <f t="shared" si="27"/>
        <v>Trường</v>
      </c>
      <c r="D92" s="341">
        <v>22</v>
      </c>
      <c r="E92" s="341">
        <v>22</v>
      </c>
      <c r="F92" s="507">
        <v>22</v>
      </c>
      <c r="G92" s="341">
        <v>22</v>
      </c>
      <c r="H92" s="67">
        <f t="shared" si="24"/>
        <v>100</v>
      </c>
      <c r="I92" s="67">
        <f t="shared" si="25"/>
        <v>100</v>
      </c>
    </row>
    <row r="93" spans="1:11" s="27" customFormat="1" ht="21.95" customHeight="1">
      <c r="A93" s="36"/>
      <c r="B93" s="36" t="s">
        <v>347</v>
      </c>
      <c r="C93" s="33" t="str">
        <f t="shared" si="27"/>
        <v>Trường</v>
      </c>
      <c r="D93" s="341">
        <v>207</v>
      </c>
      <c r="E93" s="341">
        <v>207</v>
      </c>
      <c r="F93" s="507">
        <v>207</v>
      </c>
      <c r="G93" s="341">
        <v>207</v>
      </c>
      <c r="H93" s="67">
        <f t="shared" si="24"/>
        <v>100</v>
      </c>
      <c r="I93" s="67">
        <f t="shared" si="25"/>
        <v>100</v>
      </c>
    </row>
    <row r="94" spans="1:11" s="27" customFormat="1" ht="21.95" customHeight="1">
      <c r="A94" s="36"/>
      <c r="B94" s="36" t="s">
        <v>348</v>
      </c>
      <c r="C94" s="33" t="str">
        <f t="shared" si="27"/>
        <v>Trường</v>
      </c>
      <c r="D94" s="341">
        <v>2</v>
      </c>
      <c r="E94" s="341">
        <v>2</v>
      </c>
      <c r="F94" s="507">
        <v>2</v>
      </c>
      <c r="G94" s="341">
        <v>2</v>
      </c>
      <c r="H94" s="67">
        <f t="shared" si="24"/>
        <v>100</v>
      </c>
      <c r="I94" s="67">
        <f t="shared" si="25"/>
        <v>100</v>
      </c>
    </row>
    <row r="95" spans="1:11" s="27" customFormat="1" ht="21.95" customHeight="1">
      <c r="A95" s="36"/>
      <c r="B95" s="36" t="s">
        <v>73</v>
      </c>
      <c r="C95" s="33" t="str">
        <f t="shared" si="27"/>
        <v>Trường</v>
      </c>
      <c r="D95" s="341">
        <v>37</v>
      </c>
      <c r="E95" s="341">
        <v>37</v>
      </c>
      <c r="F95" s="507">
        <v>37</v>
      </c>
      <c r="G95" s="341">
        <v>37</v>
      </c>
      <c r="H95" s="67">
        <f t="shared" si="24"/>
        <v>100</v>
      </c>
      <c r="I95" s="67">
        <f t="shared" si="25"/>
        <v>100</v>
      </c>
    </row>
    <row r="96" spans="1:11" s="27" customFormat="1" ht="21.95" customHeight="1">
      <c r="A96" s="36"/>
      <c r="B96" s="36" t="s">
        <v>349</v>
      </c>
      <c r="C96" s="33" t="str">
        <f t="shared" si="27"/>
        <v>Trường</v>
      </c>
      <c r="D96" s="341">
        <v>11</v>
      </c>
      <c r="E96" s="341">
        <v>11</v>
      </c>
      <c r="F96" s="507">
        <v>11</v>
      </c>
      <c r="G96" s="341">
        <v>12</v>
      </c>
      <c r="H96" s="67">
        <f t="shared" si="24"/>
        <v>100</v>
      </c>
      <c r="I96" s="67">
        <f t="shared" si="25"/>
        <v>109.09090909090908</v>
      </c>
    </row>
    <row r="97" spans="1:11" s="27" customFormat="1" ht="21.95" customHeight="1">
      <c r="A97" s="36"/>
      <c r="B97" s="36" t="s">
        <v>74</v>
      </c>
      <c r="C97" s="33" t="s">
        <v>350</v>
      </c>
      <c r="D97" s="341">
        <v>9</v>
      </c>
      <c r="E97" s="341">
        <v>9</v>
      </c>
      <c r="F97" s="507">
        <v>9</v>
      </c>
      <c r="G97" s="341">
        <v>9</v>
      </c>
      <c r="H97" s="67">
        <f t="shared" si="24"/>
        <v>100</v>
      </c>
      <c r="I97" s="67">
        <f t="shared" si="25"/>
        <v>100</v>
      </c>
    </row>
    <row r="98" spans="1:11" s="27" customFormat="1" ht="21.95" customHeight="1">
      <c r="A98" s="35" t="s">
        <v>75</v>
      </c>
      <c r="B98" s="31" t="s">
        <v>76</v>
      </c>
      <c r="C98" s="35" t="s">
        <v>70</v>
      </c>
      <c r="D98" s="342">
        <f>D99+D100+D101+D102+D103++D104++D105+D106++D107++D108++D109</f>
        <v>14553</v>
      </c>
      <c r="E98" s="342">
        <f t="shared" ref="E98:G98" si="28">E99+E100+E101+E102+E103++E104++E105+E106++E107++E108++E109</f>
        <v>14865</v>
      </c>
      <c r="F98" s="508">
        <f t="shared" si="28"/>
        <v>14865</v>
      </c>
      <c r="G98" s="342">
        <f t="shared" si="28"/>
        <v>14852</v>
      </c>
      <c r="H98" s="48">
        <f t="shared" ref="H98" si="29">F98/D98*100</f>
        <v>102.14388785817357</v>
      </c>
      <c r="I98" s="48">
        <f t="shared" ref="I98" si="30">G98/F98*100</f>
        <v>99.912546249579549</v>
      </c>
      <c r="J98" s="40"/>
    </row>
    <row r="99" spans="1:11" s="27" customFormat="1" ht="23.1" customHeight="1">
      <c r="A99" s="35"/>
      <c r="B99" s="36" t="s">
        <v>201</v>
      </c>
      <c r="C99" s="33" t="s">
        <v>351</v>
      </c>
      <c r="D99" s="347">
        <v>379</v>
      </c>
      <c r="E99" s="347">
        <v>463</v>
      </c>
      <c r="F99" s="509">
        <v>463</v>
      </c>
      <c r="G99" s="347">
        <f>'[1]T. hop'!$E$24</f>
        <v>535</v>
      </c>
      <c r="H99" s="67">
        <f t="shared" ref="H99:H109" si="31">F99/D99*100</f>
        <v>122.16358839050132</v>
      </c>
      <c r="I99" s="67">
        <f t="shared" ref="I99:I109" si="32">G99/F99*100</f>
        <v>115.55075593952483</v>
      </c>
      <c r="J99" s="40"/>
    </row>
    <row r="100" spans="1:11" s="27" customFormat="1" ht="23.1" customHeight="1">
      <c r="A100" s="35"/>
      <c r="B100" s="36" t="s">
        <v>202</v>
      </c>
      <c r="C100" s="33" t="s">
        <v>351</v>
      </c>
      <c r="D100" s="347">
        <v>61</v>
      </c>
      <c r="E100" s="347">
        <v>67</v>
      </c>
      <c r="F100" s="509">
        <v>67</v>
      </c>
      <c r="G100" s="347">
        <f>'[1]T. hop'!$E$25</f>
        <v>62</v>
      </c>
      <c r="H100" s="67">
        <f t="shared" si="31"/>
        <v>109.8360655737705</v>
      </c>
      <c r="I100" s="67">
        <f t="shared" si="32"/>
        <v>92.537313432835816</v>
      </c>
      <c r="J100" s="40"/>
    </row>
    <row r="101" spans="1:11" s="27" customFormat="1" ht="23.1" customHeight="1">
      <c r="A101" s="33"/>
      <c r="B101" s="36" t="s">
        <v>77</v>
      </c>
      <c r="C101" s="33" t="s">
        <v>70</v>
      </c>
      <c r="D101" s="32">
        <v>3529</v>
      </c>
      <c r="E101" s="32">
        <v>3446</v>
      </c>
      <c r="F101" s="510">
        <v>3446</v>
      </c>
      <c r="G101" s="32">
        <f>'[1]T. hop'!$E$28</f>
        <v>3236</v>
      </c>
      <c r="H101" s="67">
        <f t="shared" si="31"/>
        <v>97.648058940209694</v>
      </c>
      <c r="I101" s="67">
        <f t="shared" si="32"/>
        <v>93.905977945443993</v>
      </c>
    </row>
    <row r="102" spans="1:11" s="27" customFormat="1" ht="23.1" customHeight="1">
      <c r="A102" s="33"/>
      <c r="B102" s="36" t="s">
        <v>78</v>
      </c>
      <c r="C102" s="33" t="s">
        <v>70</v>
      </c>
      <c r="D102" s="32">
        <v>130</v>
      </c>
      <c r="E102" s="32">
        <v>142</v>
      </c>
      <c r="F102" s="510">
        <v>142</v>
      </c>
      <c r="G102" s="32">
        <f>'[1]T. hop'!$E$29</f>
        <v>131</v>
      </c>
      <c r="H102" s="67">
        <f t="shared" si="31"/>
        <v>109.23076923076923</v>
      </c>
      <c r="I102" s="67">
        <f t="shared" si="32"/>
        <v>92.25352112676056</v>
      </c>
    </row>
    <row r="103" spans="1:11" s="27" customFormat="1" ht="23.1" customHeight="1">
      <c r="A103" s="33"/>
      <c r="B103" s="36" t="s">
        <v>79</v>
      </c>
      <c r="C103" s="33" t="s">
        <v>70</v>
      </c>
      <c r="D103" s="32">
        <v>5805</v>
      </c>
      <c r="E103" s="32">
        <v>5788</v>
      </c>
      <c r="F103" s="510">
        <v>5788</v>
      </c>
      <c r="G103" s="32">
        <f>'[1]T. hop'!$E$32</f>
        <v>5710</v>
      </c>
      <c r="H103" s="67">
        <f t="shared" si="31"/>
        <v>99.707149009474591</v>
      </c>
      <c r="I103" s="67">
        <f t="shared" si="32"/>
        <v>98.65238424326192</v>
      </c>
      <c r="K103" s="193"/>
    </row>
    <row r="104" spans="1:11" s="27" customFormat="1" ht="23.1" customHeight="1">
      <c r="A104" s="33"/>
      <c r="B104" s="36" t="s">
        <v>80</v>
      </c>
      <c r="C104" s="33" t="s">
        <v>70</v>
      </c>
      <c r="D104" s="32">
        <v>5</v>
      </c>
      <c r="E104" s="32">
        <v>6</v>
      </c>
      <c r="F104" s="510">
        <v>6</v>
      </c>
      <c r="G104" s="32">
        <f>'[1]T. hop'!$E$33</f>
        <v>15</v>
      </c>
      <c r="H104" s="67">
        <f t="shared" si="31"/>
        <v>120</v>
      </c>
      <c r="I104" s="67">
        <f t="shared" si="32"/>
        <v>250</v>
      </c>
    </row>
    <row r="105" spans="1:11" s="27" customFormat="1" ht="23.1" customHeight="1">
      <c r="A105" s="33"/>
      <c r="B105" s="36" t="s">
        <v>81</v>
      </c>
      <c r="C105" s="33" t="s">
        <v>70</v>
      </c>
      <c r="D105" s="32">
        <v>3151</v>
      </c>
      <c r="E105" s="32">
        <v>3400</v>
      </c>
      <c r="F105" s="510">
        <v>3400</v>
      </c>
      <c r="G105" s="32">
        <f>'[1]T. hop'!$E$37</f>
        <v>3557</v>
      </c>
      <c r="H105" s="67">
        <f t="shared" si="31"/>
        <v>107.90225325293557</v>
      </c>
      <c r="I105" s="67">
        <f t="shared" si="32"/>
        <v>104.61764705882352</v>
      </c>
    </row>
    <row r="106" spans="1:11" s="27" customFormat="1" ht="23.1" customHeight="1">
      <c r="A106" s="33"/>
      <c r="B106" s="36" t="s">
        <v>352</v>
      </c>
      <c r="C106" s="33" t="s">
        <v>70</v>
      </c>
      <c r="D106" s="32">
        <v>1</v>
      </c>
      <c r="E106" s="32">
        <v>2</v>
      </c>
      <c r="F106" s="510">
        <v>2</v>
      </c>
      <c r="G106" s="32">
        <f>'[1]T. hop'!$E$38</f>
        <v>11</v>
      </c>
      <c r="H106" s="67">
        <f t="shared" si="31"/>
        <v>200</v>
      </c>
      <c r="I106" s="67">
        <f t="shared" si="32"/>
        <v>550</v>
      </c>
    </row>
    <row r="107" spans="1:11" s="27" customFormat="1" ht="23.1" customHeight="1">
      <c r="A107" s="33"/>
      <c r="B107" s="36" t="s">
        <v>82</v>
      </c>
      <c r="C107" s="33" t="s">
        <v>70</v>
      </c>
      <c r="D107" s="32">
        <v>1127</v>
      </c>
      <c r="E107" s="32">
        <v>1131</v>
      </c>
      <c r="F107" s="510">
        <v>1131</v>
      </c>
      <c r="G107" s="32">
        <f>'[1]T. hop'!$E$40</f>
        <v>1134</v>
      </c>
      <c r="H107" s="67">
        <f t="shared" si="31"/>
        <v>100.35492457852706</v>
      </c>
      <c r="I107" s="67">
        <f t="shared" si="32"/>
        <v>100.26525198938991</v>
      </c>
    </row>
    <row r="108" spans="1:11" s="27" customFormat="1" ht="23.1" customHeight="1">
      <c r="A108" s="33"/>
      <c r="B108" s="36" t="s">
        <v>83</v>
      </c>
      <c r="C108" s="33" t="s">
        <v>70</v>
      </c>
      <c r="D108" s="32">
        <v>194</v>
      </c>
      <c r="E108" s="32">
        <v>219</v>
      </c>
      <c r="F108" s="510">
        <v>219</v>
      </c>
      <c r="G108" s="32">
        <f>'[1]T. hop'!$E$41</f>
        <v>224</v>
      </c>
      <c r="H108" s="67">
        <f t="shared" si="31"/>
        <v>112.88659793814433</v>
      </c>
      <c r="I108" s="67">
        <f t="shared" si="32"/>
        <v>102.28310502283105</v>
      </c>
    </row>
    <row r="109" spans="1:11" s="27" customFormat="1" ht="23.1" customHeight="1">
      <c r="A109" s="33"/>
      <c r="B109" s="36" t="s">
        <v>84</v>
      </c>
      <c r="C109" s="33" t="s">
        <v>70</v>
      </c>
      <c r="D109" s="32">
        <v>171</v>
      </c>
      <c r="E109" s="32">
        <v>201</v>
      </c>
      <c r="F109" s="510">
        <v>201</v>
      </c>
      <c r="G109" s="32">
        <f>'[1]T. hop'!$E$44</f>
        <v>237</v>
      </c>
      <c r="H109" s="67">
        <f t="shared" si="31"/>
        <v>117.54385964912282</v>
      </c>
      <c r="I109" s="67">
        <f t="shared" si="32"/>
        <v>117.91044776119404</v>
      </c>
    </row>
    <row r="110" spans="1:11" s="27" customFormat="1" ht="23.1" customHeight="1">
      <c r="A110" s="33"/>
      <c r="B110" s="36" t="s">
        <v>353</v>
      </c>
      <c r="C110" s="33" t="s">
        <v>3</v>
      </c>
      <c r="D110" s="37">
        <v>22.701757604113574</v>
      </c>
      <c r="E110" s="37">
        <v>25.769508627734286</v>
      </c>
      <c r="F110" s="512">
        <v>25.769508627734286</v>
      </c>
      <c r="G110" s="32">
        <v>32</v>
      </c>
      <c r="H110" s="162" t="s">
        <v>6</v>
      </c>
      <c r="I110" s="162" t="s">
        <v>6</v>
      </c>
    </row>
    <row r="111" spans="1:11" s="27" customFormat="1" ht="23.1" customHeight="1">
      <c r="A111" s="36"/>
      <c r="B111" s="36" t="s">
        <v>354</v>
      </c>
      <c r="C111" s="33" t="s">
        <v>3</v>
      </c>
      <c r="D111" s="349">
        <v>99.531070037843463</v>
      </c>
      <c r="E111" s="348">
        <v>99.838015016960782</v>
      </c>
      <c r="F111" s="413">
        <v>99.838015016960782</v>
      </c>
      <c r="G111" s="348">
        <v>99.9</v>
      </c>
      <c r="H111" s="162" t="s">
        <v>6</v>
      </c>
      <c r="I111" s="162" t="s">
        <v>6</v>
      </c>
    </row>
    <row r="112" spans="1:11" s="27" customFormat="1" ht="23.1" customHeight="1">
      <c r="A112" s="36"/>
      <c r="B112" s="36" t="s">
        <v>355</v>
      </c>
      <c r="C112" s="33"/>
      <c r="D112" s="350"/>
      <c r="E112" s="329"/>
      <c r="F112" s="412"/>
      <c r="G112" s="33"/>
      <c r="H112" s="162"/>
      <c r="I112" s="162"/>
    </row>
    <row r="113" spans="1:11" s="194" customFormat="1" ht="23.1" customHeight="1">
      <c r="A113" s="36"/>
      <c r="B113" s="29" t="s">
        <v>356</v>
      </c>
      <c r="C113" s="33" t="s">
        <v>3</v>
      </c>
      <c r="D113" s="351">
        <v>100</v>
      </c>
      <c r="E113" s="351">
        <v>100</v>
      </c>
      <c r="F113" s="513">
        <v>100</v>
      </c>
      <c r="G113" s="351">
        <v>100</v>
      </c>
      <c r="H113" s="162" t="s">
        <v>6</v>
      </c>
      <c r="I113" s="162" t="s">
        <v>6</v>
      </c>
    </row>
    <row r="114" spans="1:11" s="194" customFormat="1" ht="23.1" customHeight="1">
      <c r="A114" s="36"/>
      <c r="B114" s="29" t="s">
        <v>357</v>
      </c>
      <c r="C114" s="33" t="s">
        <v>3</v>
      </c>
      <c r="D114" s="351">
        <v>100</v>
      </c>
      <c r="E114" s="351">
        <v>100</v>
      </c>
      <c r="F114" s="513">
        <v>100</v>
      </c>
      <c r="G114" s="351">
        <v>100</v>
      </c>
      <c r="H114" s="162" t="s">
        <v>6</v>
      </c>
      <c r="I114" s="162" t="s">
        <v>6</v>
      </c>
    </row>
    <row r="115" spans="1:11" s="194" customFormat="1" ht="23.1" customHeight="1">
      <c r="A115" s="36"/>
      <c r="B115" s="29" t="s">
        <v>85</v>
      </c>
      <c r="C115" s="33" t="s">
        <v>3</v>
      </c>
      <c r="D115" s="67">
        <v>21</v>
      </c>
      <c r="E115" s="329">
        <v>21.2</v>
      </c>
      <c r="F115" s="412">
        <v>21.5</v>
      </c>
      <c r="G115" s="33">
        <v>21.5</v>
      </c>
      <c r="H115" s="162" t="s">
        <v>6</v>
      </c>
      <c r="I115" s="162" t="s">
        <v>6</v>
      </c>
    </row>
    <row r="116" spans="1:11" s="28" customFormat="1" ht="23.1" customHeight="1">
      <c r="A116" s="36"/>
      <c r="B116" s="36" t="s">
        <v>358</v>
      </c>
      <c r="C116" s="33"/>
      <c r="D116" s="322"/>
      <c r="E116" s="352"/>
      <c r="F116" s="514"/>
      <c r="G116" s="33"/>
      <c r="H116" s="162"/>
      <c r="I116" s="162"/>
    </row>
    <row r="117" spans="1:11" s="27" customFormat="1" ht="23.1" customHeight="1">
      <c r="A117" s="36"/>
      <c r="B117" s="36" t="s">
        <v>356</v>
      </c>
      <c r="C117" s="33" t="s">
        <v>3</v>
      </c>
      <c r="D117" s="348">
        <v>58.78</v>
      </c>
      <c r="E117" s="348">
        <v>58.78</v>
      </c>
      <c r="F117" s="413">
        <v>58.78</v>
      </c>
      <c r="G117" s="348">
        <v>58.78</v>
      </c>
      <c r="H117" s="162" t="s">
        <v>6</v>
      </c>
      <c r="I117" s="162" t="s">
        <v>6</v>
      </c>
    </row>
    <row r="118" spans="1:11" s="28" customFormat="1" ht="23.1" customHeight="1">
      <c r="A118" s="36"/>
      <c r="B118" s="36" t="s">
        <v>66</v>
      </c>
      <c r="C118" s="33" t="s">
        <v>3</v>
      </c>
      <c r="D118" s="348">
        <v>80.11</v>
      </c>
      <c r="E118" s="348">
        <v>80.11</v>
      </c>
      <c r="F118" s="413">
        <v>80.11</v>
      </c>
      <c r="G118" s="348">
        <v>80.11</v>
      </c>
      <c r="H118" s="162" t="s">
        <v>6</v>
      </c>
      <c r="I118" s="162" t="s">
        <v>6</v>
      </c>
    </row>
    <row r="119" spans="1:11" s="28" customFormat="1" ht="23.1" customHeight="1">
      <c r="A119" s="36"/>
      <c r="B119" s="36" t="s">
        <v>67</v>
      </c>
      <c r="C119" s="33" t="s">
        <v>3</v>
      </c>
      <c r="D119" s="353">
        <v>100</v>
      </c>
      <c r="E119" s="353">
        <v>100</v>
      </c>
      <c r="F119" s="515">
        <v>100</v>
      </c>
      <c r="G119" s="353">
        <v>100</v>
      </c>
      <c r="H119" s="162" t="s">
        <v>6</v>
      </c>
      <c r="I119" s="162" t="s">
        <v>6</v>
      </c>
    </row>
    <row r="120" spans="1:11" s="28" customFormat="1" ht="23.1" customHeight="1">
      <c r="A120" s="36"/>
      <c r="B120" s="354" t="s">
        <v>359</v>
      </c>
      <c r="C120" s="33" t="s">
        <v>86</v>
      </c>
      <c r="D120" s="351">
        <v>209</v>
      </c>
      <c r="E120" s="351">
        <v>209</v>
      </c>
      <c r="F120" s="513">
        <v>209</v>
      </c>
      <c r="G120" s="351">
        <v>209</v>
      </c>
      <c r="H120" s="162" t="s">
        <v>6</v>
      </c>
      <c r="I120" s="162" t="s">
        <v>6</v>
      </c>
    </row>
    <row r="121" spans="1:11" s="28" customFormat="1" ht="23.1" customHeight="1">
      <c r="A121" s="36"/>
      <c r="B121" s="313" t="s">
        <v>360</v>
      </c>
      <c r="C121" s="33" t="s">
        <v>86</v>
      </c>
      <c r="D121" s="351">
        <v>209</v>
      </c>
      <c r="E121" s="351">
        <v>209</v>
      </c>
      <c r="F121" s="513">
        <v>209</v>
      </c>
      <c r="G121" s="351">
        <v>209</v>
      </c>
      <c r="H121" s="162" t="s">
        <v>6</v>
      </c>
      <c r="I121" s="162" t="s">
        <v>6</v>
      </c>
    </row>
    <row r="122" spans="1:11" s="28" customFormat="1" ht="23.1" customHeight="1">
      <c r="A122" s="36"/>
      <c r="B122" s="36" t="s">
        <v>607</v>
      </c>
      <c r="C122" s="33" t="s">
        <v>3</v>
      </c>
      <c r="D122" s="353">
        <v>100</v>
      </c>
      <c r="E122" s="353">
        <v>100</v>
      </c>
      <c r="F122" s="515">
        <v>100</v>
      </c>
      <c r="G122" s="353">
        <v>100</v>
      </c>
      <c r="H122" s="162" t="s">
        <v>6</v>
      </c>
      <c r="I122" s="162" t="s">
        <v>6</v>
      </c>
    </row>
    <row r="123" spans="1:11" s="28" customFormat="1" ht="23.1" customHeight="1">
      <c r="A123" s="36"/>
      <c r="B123" s="36" t="s">
        <v>608</v>
      </c>
      <c r="C123" s="33" t="s">
        <v>87</v>
      </c>
      <c r="D123" s="353">
        <v>10</v>
      </c>
      <c r="E123" s="353">
        <v>10</v>
      </c>
      <c r="F123" s="515">
        <v>10</v>
      </c>
      <c r="G123" s="353">
        <v>10</v>
      </c>
      <c r="H123" s="162" t="s">
        <v>6</v>
      </c>
      <c r="I123" s="162" t="s">
        <v>6</v>
      </c>
    </row>
    <row r="124" spans="1:11" s="28" customFormat="1" ht="23.1" customHeight="1">
      <c r="A124" s="36"/>
      <c r="B124" s="36" t="s">
        <v>609</v>
      </c>
      <c r="C124" s="33" t="s">
        <v>3</v>
      </c>
      <c r="D124" s="353">
        <v>100</v>
      </c>
      <c r="E124" s="353">
        <v>100</v>
      </c>
      <c r="F124" s="515">
        <v>100</v>
      </c>
      <c r="G124" s="353">
        <v>100</v>
      </c>
      <c r="H124" s="162" t="s">
        <v>6</v>
      </c>
      <c r="I124" s="162" t="s">
        <v>6</v>
      </c>
    </row>
    <row r="125" spans="1:11" s="28" customFormat="1" ht="23.1" customHeight="1">
      <c r="A125" s="36"/>
      <c r="B125" s="36" t="s">
        <v>88</v>
      </c>
      <c r="C125" s="33" t="s">
        <v>86</v>
      </c>
      <c r="D125" s="351">
        <v>209</v>
      </c>
      <c r="E125" s="351">
        <v>209</v>
      </c>
      <c r="F125" s="513">
        <v>209</v>
      </c>
      <c r="G125" s="351">
        <v>209</v>
      </c>
      <c r="H125" s="162" t="s">
        <v>6</v>
      </c>
      <c r="I125" s="162" t="s">
        <v>6</v>
      </c>
    </row>
    <row r="126" spans="1:11" s="28" customFormat="1" ht="23.1" customHeight="1">
      <c r="A126" s="36"/>
      <c r="B126" s="36" t="s">
        <v>89</v>
      </c>
      <c r="C126" s="33" t="s">
        <v>3</v>
      </c>
      <c r="D126" s="30">
        <v>99.42</v>
      </c>
      <c r="E126" s="67">
        <v>98</v>
      </c>
      <c r="F126" s="516">
        <v>99.58</v>
      </c>
      <c r="G126" s="67">
        <v>98</v>
      </c>
      <c r="H126" s="162" t="s">
        <v>6</v>
      </c>
      <c r="I126" s="162" t="s">
        <v>6</v>
      </c>
    </row>
    <row r="127" spans="1:11" s="28" customFormat="1" ht="23.1" customHeight="1">
      <c r="A127" s="36"/>
      <c r="B127" s="31" t="s">
        <v>361</v>
      </c>
      <c r="C127" s="35" t="s">
        <v>3</v>
      </c>
      <c r="D127" s="356">
        <v>94.540612516644472</v>
      </c>
      <c r="E127" s="356">
        <f>E128/(E90+E91+E92+E93+E94+E95+E96)%</f>
        <v>94.940079893475371</v>
      </c>
      <c r="F127" s="517">
        <f>F128/(F90+F91+F92+F93+F94+F95+F96)%</f>
        <v>94.940079893475371</v>
      </c>
      <c r="G127" s="356">
        <v>95.2</v>
      </c>
      <c r="H127" s="162" t="s">
        <v>6</v>
      </c>
      <c r="I127" s="162" t="s">
        <v>6</v>
      </c>
      <c r="J127" s="195"/>
    </row>
    <row r="128" spans="1:11" s="28" customFormat="1" ht="23.1" customHeight="1">
      <c r="A128" s="36"/>
      <c r="B128" s="31" t="s">
        <v>362</v>
      </c>
      <c r="C128" s="35" t="s">
        <v>90</v>
      </c>
      <c r="D128" s="357">
        <f>SUM(D129:D132)</f>
        <v>710</v>
      </c>
      <c r="E128" s="357">
        <f t="shared" ref="E128:F128" si="33">SUM(E129:E132)</f>
        <v>713</v>
      </c>
      <c r="F128" s="518">
        <f t="shared" si="33"/>
        <v>713</v>
      </c>
      <c r="G128" s="357">
        <v>716</v>
      </c>
      <c r="H128" s="48">
        <f t="shared" ref="H128:H129" si="34">F128/D128*100</f>
        <v>100.4225352112676</v>
      </c>
      <c r="I128" s="48">
        <f t="shared" ref="I128:I129" si="35">G128/F128*100</f>
        <v>100.42075736325387</v>
      </c>
      <c r="J128" s="196"/>
      <c r="K128" s="196"/>
    </row>
    <row r="129" spans="1:11" s="28" customFormat="1" ht="23.1" customHeight="1">
      <c r="A129" s="197"/>
      <c r="B129" s="29" t="s">
        <v>363</v>
      </c>
      <c r="C129" s="30" t="s">
        <v>91</v>
      </c>
      <c r="D129" s="353">
        <v>239</v>
      </c>
      <c r="E129" s="353">
        <v>239</v>
      </c>
      <c r="F129" s="515">
        <v>239</v>
      </c>
      <c r="G129" s="33">
        <v>238</v>
      </c>
      <c r="H129" s="67">
        <f t="shared" si="34"/>
        <v>100</v>
      </c>
      <c r="I129" s="67">
        <f t="shared" si="35"/>
        <v>99.581589958159</v>
      </c>
      <c r="J129" s="196"/>
      <c r="K129" s="196"/>
    </row>
    <row r="130" spans="1:11" s="28" customFormat="1" ht="23.1" customHeight="1">
      <c r="A130" s="197"/>
      <c r="B130" s="29" t="s">
        <v>364</v>
      </c>
      <c r="C130" s="30" t="s">
        <v>91</v>
      </c>
      <c r="D130" s="353">
        <v>218</v>
      </c>
      <c r="E130" s="353">
        <v>218</v>
      </c>
      <c r="F130" s="515">
        <v>218</v>
      </c>
      <c r="G130" s="33">
        <v>218</v>
      </c>
      <c r="H130" s="67">
        <f t="shared" ref="H130:H132" si="36">F130/D130*100</f>
        <v>100</v>
      </c>
      <c r="I130" s="67">
        <f t="shared" ref="I130:I132" si="37">G130/F130*100</f>
        <v>100</v>
      </c>
      <c r="J130" s="196"/>
      <c r="K130" s="196"/>
    </row>
    <row r="131" spans="1:11" s="28" customFormat="1" ht="23.1" customHeight="1">
      <c r="A131" s="197"/>
      <c r="B131" s="29" t="s">
        <v>365</v>
      </c>
      <c r="C131" s="30" t="s">
        <v>91</v>
      </c>
      <c r="D131" s="353">
        <v>218</v>
      </c>
      <c r="E131" s="353">
        <v>221</v>
      </c>
      <c r="F131" s="515">
        <v>221</v>
      </c>
      <c r="G131" s="33">
        <v>223</v>
      </c>
      <c r="H131" s="67">
        <f t="shared" si="36"/>
        <v>101.37614678899082</v>
      </c>
      <c r="I131" s="67">
        <f t="shared" si="37"/>
        <v>100.90497737556561</v>
      </c>
      <c r="J131" s="196"/>
      <c r="K131" s="196"/>
    </row>
    <row r="132" spans="1:11" s="28" customFormat="1" ht="23.1" customHeight="1">
      <c r="A132" s="197"/>
      <c r="B132" s="38" t="s">
        <v>366</v>
      </c>
      <c r="C132" s="30" t="s">
        <v>91</v>
      </c>
      <c r="D132" s="353">
        <v>35</v>
      </c>
      <c r="E132" s="353">
        <v>35</v>
      </c>
      <c r="F132" s="515">
        <v>35</v>
      </c>
      <c r="G132" s="321">
        <v>37</v>
      </c>
      <c r="H132" s="67">
        <f t="shared" si="36"/>
        <v>100</v>
      </c>
      <c r="I132" s="67">
        <f t="shared" si="37"/>
        <v>105.71428571428572</v>
      </c>
      <c r="J132" s="196"/>
      <c r="K132" s="196"/>
    </row>
    <row r="133" spans="1:11" s="28" customFormat="1" ht="23.1" customHeight="1">
      <c r="A133" s="197"/>
      <c r="B133" s="31" t="s">
        <v>367</v>
      </c>
      <c r="C133" s="39" t="s">
        <v>3</v>
      </c>
      <c r="D133" s="358">
        <v>20.639147802929429</v>
      </c>
      <c r="E133" s="358">
        <v>24</v>
      </c>
      <c r="F133" s="519">
        <v>24.367509986684421</v>
      </c>
      <c r="G133" s="359">
        <f>'[1]T. hop'!$E$88</f>
        <v>26.595744680851066</v>
      </c>
      <c r="H133" s="162" t="s">
        <v>6</v>
      </c>
      <c r="I133" s="162" t="s">
        <v>6</v>
      </c>
      <c r="J133" s="196"/>
      <c r="K133" s="196"/>
    </row>
    <row r="134" spans="1:11" s="28" customFormat="1" ht="23.1" customHeight="1">
      <c r="A134" s="36"/>
      <c r="B134" s="31" t="s">
        <v>368</v>
      </c>
      <c r="C134" s="35" t="s">
        <v>90</v>
      </c>
      <c r="D134" s="357">
        <f>SUM(D135:D138)</f>
        <v>155</v>
      </c>
      <c r="E134" s="357">
        <f>SUM(E135:E138)</f>
        <v>180</v>
      </c>
      <c r="F134" s="518">
        <f t="shared" ref="F134" si="38">SUM(F135:F138)</f>
        <v>183</v>
      </c>
      <c r="G134" s="357">
        <v>200</v>
      </c>
      <c r="H134" s="48">
        <f t="shared" ref="H134:H138" si="39">F134/D134*100</f>
        <v>118.06451612903226</v>
      </c>
      <c r="I134" s="48">
        <f t="shared" ref="I134:I138" si="40">G134/F134*100</f>
        <v>109.28961748633881</v>
      </c>
      <c r="J134" s="198"/>
      <c r="K134" s="196"/>
    </row>
    <row r="135" spans="1:11" s="28" customFormat="1" ht="23.1" customHeight="1">
      <c r="A135" s="197"/>
      <c r="B135" s="29" t="s">
        <v>363</v>
      </c>
      <c r="C135" s="30" t="s">
        <v>91</v>
      </c>
      <c r="D135" s="353">
        <v>53</v>
      </c>
      <c r="E135" s="353">
        <v>63</v>
      </c>
      <c r="F135" s="515">
        <v>66</v>
      </c>
      <c r="G135" s="33">
        <v>70</v>
      </c>
      <c r="H135" s="67">
        <f t="shared" si="39"/>
        <v>124.52830188679245</v>
      </c>
      <c r="I135" s="67">
        <f t="shared" si="40"/>
        <v>106.06060606060606</v>
      </c>
      <c r="J135" s="198"/>
      <c r="K135" s="196"/>
    </row>
    <row r="136" spans="1:11" s="28" customFormat="1" ht="23.1" customHeight="1">
      <c r="A136" s="197"/>
      <c r="B136" s="29" t="s">
        <v>364</v>
      </c>
      <c r="C136" s="30" t="s">
        <v>91</v>
      </c>
      <c r="D136" s="353">
        <v>74</v>
      </c>
      <c r="E136" s="353">
        <v>79</v>
      </c>
      <c r="F136" s="515">
        <v>79</v>
      </c>
      <c r="G136" s="33">
        <v>80</v>
      </c>
      <c r="H136" s="67">
        <f t="shared" si="39"/>
        <v>106.75675675675676</v>
      </c>
      <c r="I136" s="67">
        <f t="shared" si="40"/>
        <v>101.26582278481013</v>
      </c>
      <c r="J136" s="198"/>
      <c r="K136" s="196"/>
    </row>
    <row r="137" spans="1:11" s="28" customFormat="1" ht="23.1" customHeight="1">
      <c r="A137" s="197"/>
      <c r="B137" s="29" t="s">
        <v>365</v>
      </c>
      <c r="C137" s="30" t="s">
        <v>91</v>
      </c>
      <c r="D137" s="353">
        <v>26</v>
      </c>
      <c r="E137" s="353">
        <v>36</v>
      </c>
      <c r="F137" s="515">
        <v>36</v>
      </c>
      <c r="G137" s="33">
        <v>45</v>
      </c>
      <c r="H137" s="67">
        <f t="shared" si="39"/>
        <v>138.46153846153845</v>
      </c>
      <c r="I137" s="67">
        <f t="shared" si="40"/>
        <v>125</v>
      </c>
      <c r="J137" s="198"/>
      <c r="K137" s="196"/>
    </row>
    <row r="138" spans="1:11" s="28" customFormat="1" ht="23.1" customHeight="1">
      <c r="A138" s="197"/>
      <c r="B138" s="38" t="s">
        <v>366</v>
      </c>
      <c r="C138" s="30" t="s">
        <v>91</v>
      </c>
      <c r="D138" s="353">
        <v>2</v>
      </c>
      <c r="E138" s="353">
        <v>2</v>
      </c>
      <c r="F138" s="515">
        <v>2</v>
      </c>
      <c r="G138" s="351">
        <v>5</v>
      </c>
      <c r="H138" s="67">
        <f t="shared" si="39"/>
        <v>100</v>
      </c>
      <c r="I138" s="67">
        <f t="shared" si="40"/>
        <v>250</v>
      </c>
      <c r="J138" s="198"/>
      <c r="K138" s="196"/>
    </row>
    <row r="139" spans="1:11" s="28" customFormat="1" ht="23.1" customHeight="1">
      <c r="A139" s="36"/>
      <c r="B139" s="31" t="s">
        <v>92</v>
      </c>
      <c r="C139" s="35" t="s">
        <v>3</v>
      </c>
      <c r="D139" s="356">
        <v>96</v>
      </c>
      <c r="E139" s="356">
        <v>97.518627383963363</v>
      </c>
      <c r="F139" s="517">
        <f>'[1]T. hop'!$D$121</f>
        <v>96.356275303643727</v>
      </c>
      <c r="G139" s="356">
        <v>97.493322375179787</v>
      </c>
      <c r="H139" s="162" t="s">
        <v>6</v>
      </c>
      <c r="I139" s="162" t="s">
        <v>6</v>
      </c>
    </row>
    <row r="140" spans="1:11" s="28" customFormat="1" ht="23.1" customHeight="1">
      <c r="A140" s="197"/>
      <c r="B140" s="38" t="s">
        <v>369</v>
      </c>
      <c r="C140" s="197" t="s">
        <v>3</v>
      </c>
      <c r="D140" s="329">
        <v>93.9</v>
      </c>
      <c r="E140" s="329">
        <v>95.202863961813847</v>
      </c>
      <c r="F140" s="412">
        <f>'[1]T. hop'!$D$101</f>
        <v>94.249439880507836</v>
      </c>
      <c r="G140" s="329">
        <v>95.18399604840701</v>
      </c>
      <c r="H140" s="162" t="s">
        <v>6</v>
      </c>
      <c r="I140" s="162" t="s">
        <v>6</v>
      </c>
      <c r="J140" s="199"/>
    </row>
    <row r="141" spans="1:11" s="28" customFormat="1" ht="23.1" customHeight="1">
      <c r="A141" s="197"/>
      <c r="B141" s="38" t="s">
        <v>356</v>
      </c>
      <c r="C141" s="197" t="s">
        <v>3</v>
      </c>
      <c r="D141" s="329">
        <v>95.5</v>
      </c>
      <c r="E141" s="329">
        <v>97.306971194818473</v>
      </c>
      <c r="F141" s="412">
        <f>'[1]T. hop'!$D$105</f>
        <v>95.774891774891771</v>
      </c>
      <c r="G141" s="329">
        <v>97.278677230451251</v>
      </c>
      <c r="H141" s="162" t="s">
        <v>6</v>
      </c>
      <c r="I141" s="162" t="s">
        <v>6</v>
      </c>
      <c r="J141" s="193"/>
    </row>
    <row r="142" spans="1:11" s="28" customFormat="1" ht="23.1" customHeight="1">
      <c r="A142" s="197"/>
      <c r="B142" s="38" t="s">
        <v>357</v>
      </c>
      <c r="C142" s="197" t="s">
        <v>3</v>
      </c>
      <c r="D142" s="329">
        <v>98.5</v>
      </c>
      <c r="E142" s="329">
        <v>99.647783974170821</v>
      </c>
      <c r="F142" s="412">
        <f>'[1]T. hop'!$D$109</f>
        <v>98.846836191602605</v>
      </c>
      <c r="G142" s="329">
        <v>99.636465324384787</v>
      </c>
      <c r="H142" s="162" t="s">
        <v>6</v>
      </c>
      <c r="I142" s="162" t="s">
        <v>6</v>
      </c>
      <c r="J142" s="193"/>
    </row>
    <row r="143" spans="1:11" s="28" customFormat="1" ht="23.1" customHeight="1">
      <c r="A143" s="197"/>
      <c r="B143" s="38" t="s">
        <v>370</v>
      </c>
      <c r="C143" s="197" t="s">
        <v>3</v>
      </c>
      <c r="D143" s="329">
        <v>98.5</v>
      </c>
      <c r="E143" s="351">
        <v>100.00000000000001</v>
      </c>
      <c r="F143" s="412">
        <f>'[1]T. hop'!$D$113</f>
        <v>99.305555555555557</v>
      </c>
      <c r="G143" s="351">
        <v>100</v>
      </c>
      <c r="H143" s="162" t="s">
        <v>6</v>
      </c>
      <c r="I143" s="162" t="s">
        <v>6</v>
      </c>
    </row>
    <row r="144" spans="1:11" s="99" customFormat="1" ht="23.1" customHeight="1">
      <c r="A144" s="74">
        <v>2</v>
      </c>
      <c r="B144" s="127" t="s">
        <v>371</v>
      </c>
      <c r="C144" s="74"/>
      <c r="D144" s="30"/>
      <c r="E144" s="30"/>
      <c r="F144" s="363"/>
      <c r="G144" s="76"/>
      <c r="H144" s="90"/>
      <c r="I144" s="90"/>
    </row>
    <row r="145" spans="1:9" s="99" customFormat="1" ht="23.1" customHeight="1">
      <c r="A145" s="92"/>
      <c r="B145" s="360" t="s">
        <v>372</v>
      </c>
      <c r="C145" s="92" t="s">
        <v>373</v>
      </c>
      <c r="D145" s="386">
        <v>1652</v>
      </c>
      <c r="E145" s="353">
        <f t="shared" ref="E145:G145" si="41">E146+E147+E148</f>
        <v>978</v>
      </c>
      <c r="F145" s="515">
        <f t="shared" si="41"/>
        <v>1036</v>
      </c>
      <c r="G145" s="353">
        <f t="shared" si="41"/>
        <v>1005</v>
      </c>
      <c r="H145" s="67">
        <f t="shared" ref="H145:H154" si="42">F145/D145*100</f>
        <v>62.711864406779661</v>
      </c>
      <c r="I145" s="67">
        <f t="shared" ref="I145:I146" si="43">G145/F145*100</f>
        <v>97.007722007722009</v>
      </c>
    </row>
    <row r="146" spans="1:9" s="99" customFormat="1" ht="23.1" customHeight="1">
      <c r="A146" s="92"/>
      <c r="B146" s="360" t="s">
        <v>374</v>
      </c>
      <c r="C146" s="92" t="s">
        <v>373</v>
      </c>
      <c r="D146" s="386">
        <v>710</v>
      </c>
      <c r="E146" s="353">
        <v>600</v>
      </c>
      <c r="F146" s="520">
        <v>655</v>
      </c>
      <c r="G146" s="433">
        <v>600</v>
      </c>
      <c r="H146" s="67">
        <f t="shared" si="42"/>
        <v>92.25352112676056</v>
      </c>
      <c r="I146" s="67">
        <f t="shared" si="43"/>
        <v>91.603053435114504</v>
      </c>
    </row>
    <row r="147" spans="1:9" s="99" customFormat="1" ht="23.1" customHeight="1">
      <c r="A147" s="92"/>
      <c r="B147" s="360" t="s">
        <v>375</v>
      </c>
      <c r="C147" s="92" t="s">
        <v>373</v>
      </c>
      <c r="D147" s="386">
        <v>0</v>
      </c>
      <c r="E147" s="353">
        <v>100</v>
      </c>
      <c r="F147" s="520">
        <v>131</v>
      </c>
      <c r="G147" s="433">
        <v>100</v>
      </c>
      <c r="H147" s="67" t="s">
        <v>619</v>
      </c>
      <c r="I147" s="67">
        <f t="shared" ref="I147" si="44">G147/F147*100</f>
        <v>76.335877862595424</v>
      </c>
    </row>
    <row r="148" spans="1:9" s="99" customFormat="1" ht="23.1" customHeight="1">
      <c r="A148" s="92"/>
      <c r="B148" s="360" t="s">
        <v>376</v>
      </c>
      <c r="C148" s="92" t="s">
        <v>373</v>
      </c>
      <c r="D148" s="386">
        <v>155</v>
      </c>
      <c r="E148" s="353">
        <v>278</v>
      </c>
      <c r="F148" s="520">
        <v>250</v>
      </c>
      <c r="G148" s="433">
        <v>305</v>
      </c>
      <c r="H148" s="67">
        <f t="shared" si="42"/>
        <v>161.29032258064515</v>
      </c>
      <c r="I148" s="67">
        <f t="shared" ref="I148:I149" si="45">G148/F148*100</f>
        <v>122</v>
      </c>
    </row>
    <row r="149" spans="1:9" s="99" customFormat="1" ht="23.1" customHeight="1">
      <c r="A149" s="92"/>
      <c r="B149" s="360" t="s">
        <v>377</v>
      </c>
      <c r="C149" s="92" t="s">
        <v>62</v>
      </c>
      <c r="D149" s="387">
        <v>4636</v>
      </c>
      <c r="E149" s="321">
        <f>E150+E151+E152+E153+E154</f>
        <v>1635</v>
      </c>
      <c r="F149" s="491">
        <f t="shared" ref="F149:G149" si="46">F150+F151+F152+F153+F154</f>
        <v>1935</v>
      </c>
      <c r="G149" s="321">
        <f t="shared" si="46"/>
        <v>2040</v>
      </c>
      <c r="H149" s="67">
        <f t="shared" si="42"/>
        <v>41.738567730802416</v>
      </c>
      <c r="I149" s="67">
        <f t="shared" si="45"/>
        <v>105.4263565891473</v>
      </c>
    </row>
    <row r="150" spans="1:9" s="99" customFormat="1" ht="23.1" customHeight="1">
      <c r="A150" s="92"/>
      <c r="B150" s="360" t="s">
        <v>378</v>
      </c>
      <c r="C150" s="92" t="str">
        <f>C149</f>
        <v>Học sinh</v>
      </c>
      <c r="D150" s="384">
        <v>103</v>
      </c>
      <c r="E150" s="33">
        <v>95</v>
      </c>
      <c r="F150" s="502">
        <v>95</v>
      </c>
      <c r="G150" s="92">
        <v>95</v>
      </c>
      <c r="H150" s="67">
        <f t="shared" si="42"/>
        <v>92.233009708737868</v>
      </c>
      <c r="I150" s="67">
        <f t="shared" ref="I150:I152" si="47">G150/F150*100</f>
        <v>100</v>
      </c>
    </row>
    <row r="151" spans="1:9" s="99" customFormat="1" ht="23.1" customHeight="1">
      <c r="A151" s="92"/>
      <c r="B151" s="360" t="s">
        <v>379</v>
      </c>
      <c r="C151" s="92" t="s">
        <v>62</v>
      </c>
      <c r="D151" s="531">
        <v>828</v>
      </c>
      <c r="E151" s="351">
        <v>700</v>
      </c>
      <c r="F151" s="532">
        <v>901</v>
      </c>
      <c r="G151" s="533">
        <v>900</v>
      </c>
      <c r="H151" s="67">
        <f t="shared" si="42"/>
        <v>108.81642512077295</v>
      </c>
      <c r="I151" s="67">
        <f t="shared" si="47"/>
        <v>99.88901220865705</v>
      </c>
    </row>
    <row r="152" spans="1:9" s="99" customFormat="1" ht="23.1" customHeight="1">
      <c r="A152" s="92"/>
      <c r="B152" s="360" t="s">
        <v>380</v>
      </c>
      <c r="C152" s="92" t="s">
        <v>62</v>
      </c>
      <c r="D152" s="531">
        <v>819</v>
      </c>
      <c r="E152" s="351">
        <v>750</v>
      </c>
      <c r="F152" s="532">
        <v>859</v>
      </c>
      <c r="G152" s="533">
        <v>820</v>
      </c>
      <c r="H152" s="67">
        <f t="shared" si="42"/>
        <v>104.8840048840049</v>
      </c>
      <c r="I152" s="67">
        <f t="shared" si="47"/>
        <v>95.459837019790456</v>
      </c>
    </row>
    <row r="153" spans="1:9" s="99" customFormat="1" ht="23.1" customHeight="1">
      <c r="A153" s="92"/>
      <c r="B153" s="360" t="s">
        <v>381</v>
      </c>
      <c r="C153" s="92" t="str">
        <f>C152</f>
        <v>Học sinh</v>
      </c>
      <c r="D153" s="383">
        <v>8</v>
      </c>
      <c r="E153" s="353">
        <v>90</v>
      </c>
      <c r="F153" s="520">
        <v>80</v>
      </c>
      <c r="G153" s="433">
        <v>100</v>
      </c>
      <c r="H153" s="67">
        <f t="shared" si="42"/>
        <v>1000</v>
      </c>
      <c r="I153" s="67">
        <f t="shared" ref="I153" si="48">G153/F153*100</f>
        <v>125</v>
      </c>
    </row>
    <row r="154" spans="1:9" s="99" customFormat="1" ht="23.1" customHeight="1">
      <c r="A154" s="92"/>
      <c r="B154" s="360" t="s">
        <v>382</v>
      </c>
      <c r="C154" s="92" t="str">
        <f>C153</f>
        <v>Học sinh</v>
      </c>
      <c r="D154" s="383">
        <v>60</v>
      </c>
      <c r="E154" s="353">
        <v>0</v>
      </c>
      <c r="F154" s="520">
        <v>0</v>
      </c>
      <c r="G154" s="433">
        <v>125</v>
      </c>
      <c r="H154" s="67">
        <f t="shared" si="42"/>
        <v>0</v>
      </c>
      <c r="I154" s="162" t="s">
        <v>6</v>
      </c>
    </row>
    <row r="155" spans="1:9" ht="27.75" customHeight="1">
      <c r="A155" s="200">
        <v>6</v>
      </c>
      <c r="B155" s="403" t="s">
        <v>383</v>
      </c>
      <c r="C155" s="404"/>
      <c r="D155" s="399"/>
      <c r="E155" s="399"/>
      <c r="F155" s="399"/>
      <c r="G155" s="401"/>
      <c r="H155" s="402"/>
      <c r="I155" s="402"/>
    </row>
    <row r="156" spans="1:9" ht="21.95" customHeight="1">
      <c r="A156" s="95"/>
      <c r="B156" s="434" t="s">
        <v>384</v>
      </c>
      <c r="C156" s="92" t="str">
        <f>C157</f>
        <v>bản</v>
      </c>
      <c r="D156" s="32">
        <f t="shared" ref="D156" si="49">D157+D158</f>
        <v>301900</v>
      </c>
      <c r="E156" s="32">
        <v>319000</v>
      </c>
      <c r="F156" s="441">
        <f t="shared" ref="F156:G156" si="50">F157+F158</f>
        <v>314600</v>
      </c>
      <c r="G156" s="89">
        <f t="shared" si="50"/>
        <v>319500</v>
      </c>
      <c r="H156" s="67">
        <f t="shared" ref="H156:H162" si="51">F156/D156*100</f>
        <v>104.20669095727062</v>
      </c>
      <c r="I156" s="67">
        <f t="shared" ref="I156:I157" si="52">G156/F156*100</f>
        <v>101.55753337571521</v>
      </c>
    </row>
    <row r="157" spans="1:9" ht="21.95" customHeight="1">
      <c r="A157" s="95"/>
      <c r="B157" s="435" t="s">
        <v>385</v>
      </c>
      <c r="C157" s="436" t="s">
        <v>386</v>
      </c>
      <c r="D157" s="325">
        <v>176900</v>
      </c>
      <c r="E157" s="325">
        <v>195000</v>
      </c>
      <c r="F157" s="521">
        <v>190600</v>
      </c>
      <c r="G157" s="437">
        <v>193000</v>
      </c>
      <c r="H157" s="67">
        <f t="shared" si="51"/>
        <v>107.74448841153195</v>
      </c>
      <c r="I157" s="67">
        <f t="shared" si="52"/>
        <v>101.25918153200419</v>
      </c>
    </row>
    <row r="158" spans="1:9" ht="21.95" customHeight="1">
      <c r="A158" s="95"/>
      <c r="B158" s="435" t="s">
        <v>387</v>
      </c>
      <c r="C158" s="436" t="s">
        <v>386</v>
      </c>
      <c r="D158" s="325">
        <v>125000</v>
      </c>
      <c r="E158" s="325">
        <v>124000</v>
      </c>
      <c r="F158" s="521">
        <v>124000</v>
      </c>
      <c r="G158" s="437">
        <v>126500</v>
      </c>
      <c r="H158" s="67">
        <f t="shared" si="51"/>
        <v>99.2</v>
      </c>
      <c r="I158" s="67">
        <f t="shared" ref="I158:I162" si="53">G158/F158*100</f>
        <v>102.01612903225808</v>
      </c>
    </row>
    <row r="159" spans="1:9" ht="21.95" customHeight="1">
      <c r="A159" s="95"/>
      <c r="B159" s="434" t="s">
        <v>388</v>
      </c>
      <c r="C159" s="92" t="s">
        <v>389</v>
      </c>
      <c r="D159" s="32">
        <v>7300</v>
      </c>
      <c r="E159" s="32">
        <v>7300</v>
      </c>
      <c r="F159" s="510">
        <v>7300</v>
      </c>
      <c r="G159" s="32">
        <v>7300</v>
      </c>
      <c r="H159" s="67">
        <f t="shared" si="51"/>
        <v>100</v>
      </c>
      <c r="I159" s="67">
        <f t="shared" si="53"/>
        <v>100</v>
      </c>
    </row>
    <row r="160" spans="1:9" s="99" customFormat="1" ht="21.95" customHeight="1">
      <c r="A160" s="129"/>
      <c r="B160" s="129" t="s">
        <v>390</v>
      </c>
      <c r="C160" s="87" t="s">
        <v>389</v>
      </c>
      <c r="D160" s="322">
        <v>30</v>
      </c>
      <c r="E160" s="33">
        <v>30</v>
      </c>
      <c r="F160" s="522">
        <v>30</v>
      </c>
      <c r="G160" s="322">
        <v>30</v>
      </c>
      <c r="H160" s="67">
        <f t="shared" si="51"/>
        <v>100</v>
      </c>
      <c r="I160" s="67">
        <f t="shared" si="53"/>
        <v>100</v>
      </c>
    </row>
    <row r="161" spans="1:12" ht="21.95" customHeight="1">
      <c r="A161" s="95"/>
      <c r="B161" s="434" t="s">
        <v>391</v>
      </c>
      <c r="C161" s="92" t="s">
        <v>389</v>
      </c>
      <c r="D161" s="32">
        <v>8760</v>
      </c>
      <c r="E161" s="32">
        <v>8760</v>
      </c>
      <c r="F161" s="510">
        <v>8760</v>
      </c>
      <c r="G161" s="32">
        <v>8760</v>
      </c>
      <c r="H161" s="67">
        <f t="shared" si="51"/>
        <v>100</v>
      </c>
      <c r="I161" s="67">
        <f t="shared" si="53"/>
        <v>100</v>
      </c>
    </row>
    <row r="162" spans="1:12" s="99" customFormat="1" ht="21.95" customHeight="1">
      <c r="A162" s="129"/>
      <c r="B162" s="129" t="s">
        <v>392</v>
      </c>
      <c r="C162" s="87" t="s">
        <v>389</v>
      </c>
      <c r="D162" s="322">
        <v>80</v>
      </c>
      <c r="E162" s="33">
        <v>80</v>
      </c>
      <c r="F162" s="522">
        <v>80</v>
      </c>
      <c r="G162" s="322">
        <v>80</v>
      </c>
      <c r="H162" s="67">
        <f t="shared" si="51"/>
        <v>100</v>
      </c>
      <c r="I162" s="67">
        <f t="shared" si="53"/>
        <v>100</v>
      </c>
    </row>
    <row r="163" spans="1:12" ht="21.95" customHeight="1">
      <c r="A163" s="95"/>
      <c r="B163" s="438" t="s">
        <v>393</v>
      </c>
      <c r="C163" s="439" t="s">
        <v>394</v>
      </c>
      <c r="D163" s="33">
        <v>207</v>
      </c>
      <c r="E163" s="32">
        <v>209</v>
      </c>
      <c r="F163" s="502">
        <v>209</v>
      </c>
      <c r="G163" s="89">
        <v>209</v>
      </c>
      <c r="H163" s="67">
        <f t="shared" ref="H163" si="54">F163/D163*100</f>
        <v>100.96618357487924</v>
      </c>
      <c r="I163" s="67">
        <f t="shared" ref="I163" si="55">G163/F163*100</f>
        <v>100</v>
      </c>
    </row>
    <row r="164" spans="1:12" ht="21.95" customHeight="1">
      <c r="A164" s="95"/>
      <c r="B164" s="95" t="s">
        <v>395</v>
      </c>
      <c r="C164" s="76" t="s">
        <v>223</v>
      </c>
      <c r="D164" s="353">
        <v>25</v>
      </c>
      <c r="E164" s="353">
        <v>25</v>
      </c>
      <c r="F164" s="520">
        <v>25</v>
      </c>
      <c r="G164" s="433">
        <v>25</v>
      </c>
      <c r="H164" s="362" t="s">
        <v>6</v>
      </c>
      <c r="I164" s="120" t="s">
        <v>6</v>
      </c>
    </row>
    <row r="165" spans="1:12" ht="21.95" customHeight="1">
      <c r="A165" s="95"/>
      <c r="B165" s="95" t="s">
        <v>396</v>
      </c>
      <c r="C165" s="76" t="s">
        <v>3</v>
      </c>
      <c r="D165" s="34">
        <f>D164*100/27</f>
        <v>92.592592592592595</v>
      </c>
      <c r="E165" s="34">
        <f>E164*100/27</f>
        <v>92.592592592592595</v>
      </c>
      <c r="F165" s="366">
        <f>F164/27*100</f>
        <v>92.592592592592595</v>
      </c>
      <c r="G165" s="98">
        <f>G164/27*100</f>
        <v>92.592592592592595</v>
      </c>
      <c r="H165" s="362" t="s">
        <v>6</v>
      </c>
      <c r="I165" s="120" t="s">
        <v>6</v>
      </c>
    </row>
    <row r="166" spans="1:12" ht="21.95" customHeight="1">
      <c r="A166" s="95"/>
      <c r="B166" s="360" t="s">
        <v>397</v>
      </c>
      <c r="C166" s="92" t="s">
        <v>3</v>
      </c>
      <c r="D166" s="67">
        <v>81</v>
      </c>
      <c r="E166" s="67">
        <v>81.5</v>
      </c>
      <c r="F166" s="367">
        <v>81.5</v>
      </c>
      <c r="G166" s="90">
        <v>82</v>
      </c>
      <c r="H166" s="362" t="s">
        <v>6</v>
      </c>
      <c r="I166" s="120" t="s">
        <v>6</v>
      </c>
    </row>
    <row r="167" spans="1:12" ht="37.5">
      <c r="A167" s="95"/>
      <c r="B167" s="360" t="s">
        <v>224</v>
      </c>
      <c r="C167" s="92" t="s">
        <v>3</v>
      </c>
      <c r="D167" s="311">
        <v>88.5</v>
      </c>
      <c r="E167" s="311">
        <v>88.6</v>
      </c>
      <c r="F167" s="503">
        <v>88.6</v>
      </c>
      <c r="G167" s="381">
        <v>88.8</v>
      </c>
      <c r="H167" s="362" t="s">
        <v>6</v>
      </c>
      <c r="I167" s="120" t="s">
        <v>6</v>
      </c>
    </row>
    <row r="168" spans="1:12" ht="37.5">
      <c r="A168" s="95"/>
      <c r="B168" s="360" t="s">
        <v>225</v>
      </c>
      <c r="C168" s="92" t="s">
        <v>3</v>
      </c>
      <c r="D168" s="311">
        <v>86.5</v>
      </c>
      <c r="E168" s="311">
        <f>D168</f>
        <v>86.5</v>
      </c>
      <c r="F168" s="503">
        <v>87</v>
      </c>
      <c r="G168" s="381">
        <v>88</v>
      </c>
      <c r="H168" s="362" t="s">
        <v>6</v>
      </c>
      <c r="I168" s="120" t="s">
        <v>6</v>
      </c>
    </row>
    <row r="169" spans="1:12" s="78" customFormat="1" ht="25.5" customHeight="1">
      <c r="A169" s="397">
        <v>7</v>
      </c>
      <c r="B169" s="396" t="s">
        <v>119</v>
      </c>
      <c r="C169" s="397"/>
      <c r="D169" s="440"/>
      <c r="E169" s="440"/>
      <c r="F169" s="440"/>
      <c r="G169" s="396"/>
      <c r="H169" s="400"/>
      <c r="I169" s="400"/>
    </row>
    <row r="170" spans="1:12" ht="23.1" customHeight="1">
      <c r="A170" s="141"/>
      <c r="B170" s="360" t="s">
        <v>610</v>
      </c>
      <c r="C170" s="363" t="s">
        <v>3</v>
      </c>
      <c r="D170" s="364">
        <v>63.032283108631567</v>
      </c>
      <c r="E170" s="365">
        <v>63.66711909652436</v>
      </c>
      <c r="F170" s="366">
        <v>63.66711909652436</v>
      </c>
      <c r="G170" s="367">
        <v>63.8</v>
      </c>
      <c r="H170" s="114" t="s">
        <v>6</v>
      </c>
      <c r="I170" s="114" t="s">
        <v>6</v>
      </c>
    </row>
    <row r="171" spans="1:12" ht="23.1" customHeight="1">
      <c r="A171" s="141"/>
      <c r="B171" s="368" t="s">
        <v>204</v>
      </c>
      <c r="C171" s="133" t="s">
        <v>3</v>
      </c>
      <c r="D171" s="320">
        <v>92.08</v>
      </c>
      <c r="E171" s="329">
        <v>93.12</v>
      </c>
      <c r="F171" s="366">
        <v>93.12</v>
      </c>
      <c r="G171" s="361">
        <v>94</v>
      </c>
      <c r="H171" s="114" t="s">
        <v>6</v>
      </c>
      <c r="I171" s="114" t="s">
        <v>6</v>
      </c>
      <c r="J171" s="138"/>
    </row>
    <row r="172" spans="1:12" ht="23.1" customHeight="1">
      <c r="A172" s="141"/>
      <c r="B172" s="368" t="s">
        <v>203</v>
      </c>
      <c r="C172" s="133" t="s">
        <v>3</v>
      </c>
      <c r="D172" s="329">
        <f>'Bieu 4'!D185</f>
        <v>55.99</v>
      </c>
      <c r="E172" s="329">
        <f>'Bieu 4'!E185</f>
        <v>56.5</v>
      </c>
      <c r="F172" s="412">
        <f>'Bieu 4'!F185</f>
        <v>56.5</v>
      </c>
      <c r="G172" s="329">
        <f>'Bieu 4'!G185</f>
        <v>57.5</v>
      </c>
      <c r="H172" s="114" t="s">
        <v>6</v>
      </c>
      <c r="I172" s="114" t="s">
        <v>6</v>
      </c>
      <c r="J172" s="138"/>
      <c r="K172" s="138"/>
      <c r="L172" s="138"/>
    </row>
    <row r="173" spans="1:12" ht="23.1" customHeight="1">
      <c r="A173" s="141"/>
      <c r="B173" s="360" t="s">
        <v>398</v>
      </c>
      <c r="C173" s="76" t="s">
        <v>3</v>
      </c>
      <c r="D173" s="67">
        <v>93.1</v>
      </c>
      <c r="E173" s="67">
        <v>93.5</v>
      </c>
      <c r="F173" s="366">
        <v>94.4</v>
      </c>
      <c r="G173" s="90">
        <v>95.5</v>
      </c>
      <c r="H173" s="114" t="s">
        <v>6</v>
      </c>
      <c r="I173" s="114" t="s">
        <v>6</v>
      </c>
    </row>
    <row r="174" spans="1:12" s="99" customFormat="1" ht="23.1" customHeight="1">
      <c r="A174" s="133"/>
      <c r="B174" s="368" t="s">
        <v>204</v>
      </c>
      <c r="C174" s="133" t="s">
        <v>3</v>
      </c>
      <c r="D174" s="67">
        <v>96.7</v>
      </c>
      <c r="E174" s="67">
        <v>97</v>
      </c>
      <c r="F174" s="366">
        <v>98.38</v>
      </c>
      <c r="G174" s="90">
        <v>98.5</v>
      </c>
      <c r="H174" s="114" t="s">
        <v>6</v>
      </c>
      <c r="I174" s="114" t="s">
        <v>6</v>
      </c>
    </row>
    <row r="175" spans="1:12" s="99" customFormat="1" ht="23.1" customHeight="1">
      <c r="A175" s="133"/>
      <c r="B175" s="368" t="s">
        <v>203</v>
      </c>
      <c r="C175" s="133" t="s">
        <v>3</v>
      </c>
      <c r="D175" s="67">
        <v>90</v>
      </c>
      <c r="E175" s="67">
        <v>90.5</v>
      </c>
      <c r="F175" s="366">
        <v>92.1</v>
      </c>
      <c r="G175" s="90">
        <v>92.5</v>
      </c>
      <c r="H175" s="114" t="s">
        <v>6</v>
      </c>
      <c r="I175" s="114" t="s">
        <v>6</v>
      </c>
    </row>
    <row r="176" spans="1:12" ht="23.1" customHeight="1">
      <c r="A176" s="141"/>
      <c r="B176" s="360" t="s">
        <v>399</v>
      </c>
      <c r="C176" s="76" t="s">
        <v>3</v>
      </c>
      <c r="D176" s="67">
        <v>81.2</v>
      </c>
      <c r="E176" s="67">
        <v>82.7</v>
      </c>
      <c r="F176" s="366">
        <v>85.7</v>
      </c>
      <c r="G176" s="90">
        <v>86.7</v>
      </c>
      <c r="H176" s="114" t="s">
        <v>6</v>
      </c>
      <c r="I176" s="114" t="s">
        <v>6</v>
      </c>
      <c r="J176" s="138"/>
    </row>
    <row r="177" spans="1:9" s="135" customFormat="1" ht="23.1" customHeight="1">
      <c r="A177" s="133"/>
      <c r="B177" s="368" t="s">
        <v>204</v>
      </c>
      <c r="C177" s="133" t="s">
        <v>3</v>
      </c>
      <c r="D177" s="67">
        <v>94</v>
      </c>
      <c r="E177" s="67">
        <v>95</v>
      </c>
      <c r="F177" s="366">
        <v>96.7</v>
      </c>
      <c r="G177" s="90">
        <v>97.5</v>
      </c>
      <c r="H177" s="114" t="s">
        <v>6</v>
      </c>
      <c r="I177" s="114" t="s">
        <v>6</v>
      </c>
    </row>
    <row r="178" spans="1:9" s="135" customFormat="1" ht="23.1" customHeight="1">
      <c r="A178" s="133"/>
      <c r="B178" s="368" t="s">
        <v>203</v>
      </c>
      <c r="C178" s="133" t="s">
        <v>3</v>
      </c>
      <c r="D178" s="67">
        <v>70.5</v>
      </c>
      <c r="E178" s="67">
        <v>72.5</v>
      </c>
      <c r="F178" s="366">
        <v>78.83</v>
      </c>
      <c r="G178" s="90">
        <v>80.599999999999994</v>
      </c>
      <c r="H178" s="114" t="s">
        <v>6</v>
      </c>
      <c r="I178" s="114" t="s">
        <v>6</v>
      </c>
    </row>
    <row r="179" spans="1:9" ht="23.1" customHeight="1">
      <c r="A179" s="141"/>
      <c r="B179" s="360" t="s">
        <v>400</v>
      </c>
      <c r="C179" s="76" t="s">
        <v>120</v>
      </c>
      <c r="D179" s="67">
        <v>32</v>
      </c>
      <c r="E179" s="34">
        <v>35</v>
      </c>
      <c r="F179" s="366">
        <v>35</v>
      </c>
      <c r="G179" s="98">
        <v>35</v>
      </c>
      <c r="H179" s="114" t="s">
        <v>6</v>
      </c>
      <c r="I179" s="114" t="s">
        <v>6</v>
      </c>
    </row>
    <row r="180" spans="1:9" ht="35.1" customHeight="1">
      <c r="A180" s="141"/>
      <c r="B180" s="360" t="s">
        <v>401</v>
      </c>
      <c r="C180" s="76" t="s">
        <v>3</v>
      </c>
      <c r="D180" s="67">
        <v>53.125</v>
      </c>
      <c r="E180" s="34">
        <v>62.857142857142854</v>
      </c>
      <c r="F180" s="364">
        <v>62.857142857142854</v>
      </c>
      <c r="G180" s="98">
        <v>65.789473684210535</v>
      </c>
      <c r="H180" s="114" t="s">
        <v>6</v>
      </c>
      <c r="I180" s="114" t="s">
        <v>6</v>
      </c>
    </row>
    <row r="181" spans="1:9" ht="20.100000000000001" customHeight="1">
      <c r="A181" s="141"/>
      <c r="B181" s="360" t="s">
        <v>402</v>
      </c>
      <c r="C181" s="76" t="s">
        <v>121</v>
      </c>
      <c r="D181" s="67">
        <v>7</v>
      </c>
      <c r="E181" s="67">
        <v>8</v>
      </c>
      <c r="F181" s="366">
        <v>8</v>
      </c>
      <c r="G181" s="90">
        <v>9</v>
      </c>
      <c r="H181" s="114" t="s">
        <v>6</v>
      </c>
      <c r="I181" s="114" t="s">
        <v>6</v>
      </c>
    </row>
    <row r="182" spans="1:9" s="99" customFormat="1" ht="37.5">
      <c r="A182" s="142"/>
      <c r="B182" s="360" t="s">
        <v>403</v>
      </c>
      <c r="C182" s="76" t="s">
        <v>3</v>
      </c>
      <c r="D182" s="339">
        <v>100</v>
      </c>
      <c r="E182" s="33">
        <v>100</v>
      </c>
      <c r="F182" s="441">
        <v>100</v>
      </c>
      <c r="G182" s="92">
        <v>100</v>
      </c>
      <c r="H182" s="114" t="s">
        <v>6</v>
      </c>
      <c r="I182" s="114" t="s">
        <v>6</v>
      </c>
    </row>
    <row r="183" spans="1:9" s="99" customFormat="1" ht="20.100000000000001" customHeight="1">
      <c r="A183" s="141"/>
      <c r="B183" s="442" t="s">
        <v>404</v>
      </c>
      <c r="C183" s="76" t="s">
        <v>3</v>
      </c>
      <c r="D183" s="320">
        <v>4.8380197499999991</v>
      </c>
      <c r="E183" s="355">
        <v>4.8622098487499983</v>
      </c>
      <c r="F183" s="366">
        <v>4.8622098487499983</v>
      </c>
      <c r="G183" s="143">
        <v>5</v>
      </c>
      <c r="H183" s="114" t="s">
        <v>6</v>
      </c>
      <c r="I183" s="114" t="s">
        <v>6</v>
      </c>
    </row>
    <row r="184" spans="1:9" s="99" customFormat="1" ht="37.5">
      <c r="A184" s="142"/>
      <c r="B184" s="360" t="s">
        <v>405</v>
      </c>
      <c r="C184" s="92" t="s">
        <v>3</v>
      </c>
      <c r="D184" s="67">
        <v>80</v>
      </c>
      <c r="E184" s="67">
        <v>82</v>
      </c>
      <c r="F184" s="366">
        <v>82</v>
      </c>
      <c r="G184" s="90">
        <v>83</v>
      </c>
      <c r="H184" s="114" t="s">
        <v>6</v>
      </c>
      <c r="I184" s="114" t="s">
        <v>6</v>
      </c>
    </row>
    <row r="185" spans="1:9" s="99" customFormat="1" ht="37.5">
      <c r="A185" s="141"/>
      <c r="B185" s="360" t="s">
        <v>406</v>
      </c>
      <c r="C185" s="92" t="s">
        <v>3</v>
      </c>
      <c r="D185" s="67">
        <v>81</v>
      </c>
      <c r="E185" s="67">
        <v>82</v>
      </c>
      <c r="F185" s="366">
        <v>82</v>
      </c>
      <c r="G185" s="90">
        <v>83</v>
      </c>
      <c r="H185" s="114" t="s">
        <v>6</v>
      </c>
      <c r="I185" s="114" t="s">
        <v>6</v>
      </c>
    </row>
    <row r="186" spans="1:9" s="99" customFormat="1" ht="37.5">
      <c r="A186" s="141"/>
      <c r="B186" s="360" t="s">
        <v>407</v>
      </c>
      <c r="C186" s="92" t="s">
        <v>3</v>
      </c>
      <c r="D186" s="339">
        <v>100</v>
      </c>
      <c r="E186" s="339">
        <v>100</v>
      </c>
      <c r="F186" s="441">
        <v>100</v>
      </c>
      <c r="G186" s="443">
        <v>100</v>
      </c>
      <c r="H186" s="114" t="s">
        <v>6</v>
      </c>
      <c r="I186" s="114" t="s">
        <v>6</v>
      </c>
    </row>
    <row r="187" spans="1:9" s="99" customFormat="1" ht="23.1" customHeight="1">
      <c r="A187" s="141"/>
      <c r="B187" s="360" t="s">
        <v>408</v>
      </c>
      <c r="C187" s="92" t="s">
        <v>614</v>
      </c>
      <c r="D187" s="355">
        <v>0.28000000000000003</v>
      </c>
      <c r="E187" s="444">
        <v>0.3</v>
      </c>
      <c r="F187" s="366">
        <v>0.3</v>
      </c>
      <c r="G187" s="445">
        <v>0.3</v>
      </c>
      <c r="H187" s="114" t="s">
        <v>6</v>
      </c>
      <c r="I187" s="114" t="s">
        <v>6</v>
      </c>
    </row>
    <row r="188" spans="1:9" s="99" customFormat="1" ht="23.1" customHeight="1">
      <c r="A188" s="141"/>
      <c r="B188" s="442" t="s">
        <v>409</v>
      </c>
      <c r="C188" s="92" t="s">
        <v>3</v>
      </c>
      <c r="D188" s="33">
        <f>'Bieu 4'!D173</f>
        <v>38</v>
      </c>
      <c r="E188" s="33">
        <f>'Bieu 4'!E173</f>
        <v>37.799999999999997</v>
      </c>
      <c r="F188" s="522">
        <f>'Bieu 4'!F173</f>
        <v>37.799999999999997</v>
      </c>
      <c r="G188" s="33">
        <f>'Bieu 4'!G173</f>
        <v>37.700000000000003</v>
      </c>
      <c r="H188" s="114" t="s">
        <v>6</v>
      </c>
      <c r="I188" s="114" t="s">
        <v>6</v>
      </c>
    </row>
    <row r="189" spans="1:9" ht="24.95" customHeight="1">
      <c r="A189" s="397">
        <v>8</v>
      </c>
      <c r="B189" s="446" t="s">
        <v>124</v>
      </c>
      <c r="C189" s="446"/>
      <c r="D189" s="447"/>
      <c r="E189" s="447"/>
      <c r="F189" s="447"/>
      <c r="G189" s="448"/>
      <c r="H189" s="432"/>
      <c r="I189" s="432"/>
    </row>
    <row r="190" spans="1:9" ht="23.1" customHeight="1">
      <c r="A190" s="76"/>
      <c r="B190" s="115" t="s">
        <v>410</v>
      </c>
      <c r="C190" s="76" t="s">
        <v>118</v>
      </c>
      <c r="D190" s="30">
        <v>10</v>
      </c>
      <c r="E190" s="30">
        <v>12</v>
      </c>
      <c r="F190" s="363">
        <v>15</v>
      </c>
      <c r="G190" s="76">
        <v>18</v>
      </c>
      <c r="H190" s="67">
        <f>F190/D190*100</f>
        <v>150</v>
      </c>
      <c r="I190" s="67">
        <f t="shared" ref="I190:I191" si="56">G190/F190*100</f>
        <v>120</v>
      </c>
    </row>
    <row r="191" spans="1:9" ht="23.1" customHeight="1">
      <c r="A191" s="76"/>
      <c r="B191" s="115" t="s">
        <v>411</v>
      </c>
      <c r="C191" s="76" t="s">
        <v>118</v>
      </c>
      <c r="D191" s="30">
        <v>10</v>
      </c>
      <c r="E191" s="30">
        <v>12</v>
      </c>
      <c r="F191" s="363">
        <v>15</v>
      </c>
      <c r="G191" s="76">
        <v>18</v>
      </c>
      <c r="H191" s="67">
        <f>F191/D191*100</f>
        <v>150</v>
      </c>
      <c r="I191" s="67">
        <f t="shared" si="56"/>
        <v>120</v>
      </c>
    </row>
    <row r="192" spans="1:9" s="78" customFormat="1" ht="24.95" customHeight="1">
      <c r="A192" s="200">
        <v>9</v>
      </c>
      <c r="B192" s="201" t="s">
        <v>412</v>
      </c>
      <c r="C192" s="200"/>
      <c r="D192" s="449"/>
      <c r="E192" s="449"/>
      <c r="F192" s="449"/>
      <c r="G192" s="202"/>
      <c r="H192" s="203"/>
      <c r="I192" s="203"/>
    </row>
    <row r="193" spans="1:9" ht="23.1" customHeight="1">
      <c r="A193" s="74"/>
      <c r="B193" s="96" t="s">
        <v>413</v>
      </c>
      <c r="C193" s="92" t="s">
        <v>414</v>
      </c>
      <c r="D193" s="32" t="s">
        <v>427</v>
      </c>
      <c r="E193" s="32" t="s">
        <v>428</v>
      </c>
      <c r="F193" s="441">
        <v>2</v>
      </c>
      <c r="G193" s="89">
        <v>10</v>
      </c>
      <c r="H193" s="142" t="s">
        <v>6</v>
      </c>
      <c r="I193" s="142" t="s">
        <v>6</v>
      </c>
    </row>
    <row r="194" spans="1:9" s="117" customFormat="1" ht="37.5">
      <c r="A194" s="136"/>
      <c r="B194" s="136" t="s">
        <v>415</v>
      </c>
      <c r="C194" s="92" t="s">
        <v>414</v>
      </c>
      <c r="D194" s="141" t="s">
        <v>6</v>
      </c>
      <c r="E194" s="141" t="s">
        <v>6</v>
      </c>
      <c r="F194" s="363">
        <v>4</v>
      </c>
      <c r="G194" s="141" t="s">
        <v>6</v>
      </c>
      <c r="H194" s="116" t="s">
        <v>6</v>
      </c>
      <c r="I194" s="116" t="s">
        <v>6</v>
      </c>
    </row>
  </sheetData>
  <mergeCells count="10">
    <mergeCell ref="A1:I1"/>
    <mergeCell ref="A2:I2"/>
    <mergeCell ref="A5:A6"/>
    <mergeCell ref="B5:B6"/>
    <mergeCell ref="C5:C6"/>
    <mergeCell ref="D5:D6"/>
    <mergeCell ref="E5:F5"/>
    <mergeCell ref="G5:G6"/>
    <mergeCell ref="H5:I5"/>
    <mergeCell ref="A3:I3"/>
  </mergeCells>
  <printOptions horizontalCentered="1"/>
  <pageMargins left="0.5" right="0.5" top="0.55118110236220497" bottom="0.59055118110236204" header="0.35433070866141703" footer="0.31496062992126"/>
  <pageSetup paperSize="9" scale="85" orientation="landscape" r:id="rId1"/>
  <headerFooter differentFirst="1" alignWithMargins="0">
    <oddFooter>&amp;C&amp;P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ColWidth="14.42578125" defaultRowHeight="15" customHeight="1"/>
  <cols>
    <col min="1" max="1" width="6.28515625" customWidth="1"/>
    <col min="2" max="2" width="47.140625" customWidth="1"/>
    <col min="3" max="3" width="15.7109375" customWidth="1"/>
    <col min="4" max="4" width="15" customWidth="1"/>
    <col min="5" max="5" width="14.7109375" customWidth="1"/>
    <col min="6" max="6" width="14.28515625" customWidth="1"/>
    <col min="7" max="8" width="15" customWidth="1"/>
    <col min="9" max="9" width="14.5703125" customWidth="1"/>
    <col min="10" max="19" width="9.140625" customWidth="1"/>
    <col min="20" max="26" width="8" customWidth="1"/>
  </cols>
  <sheetData>
    <row r="1" spans="1:26" ht="23.25" customHeight="1">
      <c r="A1" s="636" t="s">
        <v>132</v>
      </c>
      <c r="B1" s="637"/>
      <c r="C1" s="637"/>
      <c r="D1" s="637"/>
      <c r="E1" s="637"/>
      <c r="F1" s="637"/>
      <c r="G1" s="637"/>
      <c r="H1" s="637"/>
      <c r="I1" s="637"/>
      <c r="J1" s="8"/>
      <c r="K1" s="8"/>
      <c r="L1" s="8"/>
      <c r="M1" s="8"/>
      <c r="N1" s="8"/>
      <c r="O1" s="8"/>
      <c r="P1" s="8"/>
      <c r="Q1" s="8"/>
      <c r="R1" s="8"/>
      <c r="S1" s="8"/>
      <c r="T1" s="8"/>
      <c r="U1" s="8"/>
      <c r="V1" s="8"/>
      <c r="W1" s="8"/>
      <c r="X1" s="8"/>
      <c r="Y1" s="8"/>
      <c r="Z1" s="8"/>
    </row>
    <row r="2" spans="1:26" ht="35.25" customHeight="1">
      <c r="A2" s="636" t="s">
        <v>133</v>
      </c>
      <c r="B2" s="637"/>
      <c r="C2" s="637"/>
      <c r="D2" s="637"/>
      <c r="E2" s="637"/>
      <c r="F2" s="637"/>
      <c r="G2" s="637"/>
      <c r="H2" s="637"/>
      <c r="I2" s="637"/>
      <c r="J2" s="8"/>
      <c r="K2" s="8"/>
      <c r="L2" s="8"/>
      <c r="M2" s="8"/>
      <c r="N2" s="8"/>
      <c r="O2" s="8"/>
      <c r="P2" s="8"/>
      <c r="Q2" s="8"/>
      <c r="R2" s="8"/>
      <c r="S2" s="8"/>
      <c r="T2" s="8"/>
      <c r="U2" s="8"/>
      <c r="V2" s="8"/>
      <c r="W2" s="8"/>
      <c r="X2" s="8"/>
      <c r="Y2" s="8"/>
      <c r="Z2" s="8"/>
    </row>
    <row r="3" spans="1:26" ht="24" customHeight="1">
      <c r="A3" s="11"/>
      <c r="B3" s="12"/>
      <c r="C3" s="13"/>
      <c r="D3" s="13"/>
      <c r="E3" s="13"/>
      <c r="F3" s="8"/>
      <c r="G3" s="8"/>
      <c r="H3" s="638" t="s">
        <v>134</v>
      </c>
      <c r="I3" s="639"/>
      <c r="J3" s="8"/>
      <c r="K3" s="8"/>
      <c r="L3" s="8"/>
      <c r="M3" s="8"/>
      <c r="N3" s="8"/>
      <c r="O3" s="8"/>
      <c r="P3" s="8"/>
      <c r="Q3" s="8"/>
      <c r="R3" s="8"/>
      <c r="S3" s="8"/>
      <c r="T3" s="8"/>
      <c r="U3" s="8"/>
      <c r="V3" s="8"/>
      <c r="W3" s="8"/>
      <c r="X3" s="8"/>
      <c r="Y3" s="8"/>
      <c r="Z3" s="8"/>
    </row>
    <row r="4" spans="1:26" ht="30.75" customHeight="1">
      <c r="A4" s="634" t="s">
        <v>135</v>
      </c>
      <c r="B4" s="634" t="s">
        <v>136</v>
      </c>
      <c r="C4" s="640" t="s">
        <v>137</v>
      </c>
      <c r="D4" s="641"/>
      <c r="E4" s="634" t="s">
        <v>138</v>
      </c>
      <c r="F4" s="634" t="s">
        <v>139</v>
      </c>
      <c r="G4" s="634" t="s">
        <v>140</v>
      </c>
      <c r="H4" s="634" t="s">
        <v>141</v>
      </c>
      <c r="I4" s="634" t="s">
        <v>142</v>
      </c>
      <c r="J4" s="14"/>
      <c r="K4" s="14"/>
      <c r="L4" s="14"/>
      <c r="M4" s="14"/>
      <c r="N4" s="14"/>
      <c r="O4" s="14"/>
      <c r="P4" s="14"/>
      <c r="Q4" s="14"/>
      <c r="R4" s="14"/>
      <c r="S4" s="14"/>
      <c r="T4" s="14"/>
      <c r="U4" s="14"/>
      <c r="V4" s="14"/>
      <c r="W4" s="14"/>
      <c r="X4" s="14"/>
      <c r="Y4" s="14"/>
      <c r="Z4" s="14"/>
    </row>
    <row r="5" spans="1:26" ht="32.25" customHeight="1">
      <c r="A5" s="635"/>
      <c r="B5" s="635"/>
      <c r="C5" s="15" t="s">
        <v>143</v>
      </c>
      <c r="D5" s="15" t="s">
        <v>144</v>
      </c>
      <c r="E5" s="635"/>
      <c r="F5" s="635"/>
      <c r="G5" s="635"/>
      <c r="H5" s="635"/>
      <c r="I5" s="635"/>
      <c r="J5" s="10"/>
      <c r="K5" s="16"/>
      <c r="L5" s="9"/>
      <c r="M5" s="10"/>
      <c r="N5" s="16"/>
      <c r="O5" s="9"/>
      <c r="P5" s="10"/>
      <c r="Q5" s="16"/>
      <c r="R5" s="9"/>
      <c r="S5" s="10"/>
      <c r="T5" s="9"/>
      <c r="U5" s="9"/>
      <c r="V5" s="9"/>
      <c r="W5" s="9"/>
      <c r="X5" s="9"/>
      <c r="Y5" s="9"/>
      <c r="Z5" s="9"/>
    </row>
    <row r="6" spans="1:26" ht="31.5" customHeight="1">
      <c r="A6" s="15"/>
      <c r="B6" s="15" t="s">
        <v>145</v>
      </c>
      <c r="C6" s="17">
        <f t="shared" ref="C6:I6" si="0">C7+C9</f>
        <v>48850</v>
      </c>
      <c r="D6" s="17">
        <f t="shared" si="0"/>
        <v>0</v>
      </c>
      <c r="E6" s="17">
        <f t="shared" si="0"/>
        <v>15500</v>
      </c>
      <c r="F6" s="17">
        <f t="shared" si="0"/>
        <v>12200</v>
      </c>
      <c r="G6" s="17">
        <f t="shared" si="0"/>
        <v>5700</v>
      </c>
      <c r="H6" s="17">
        <f t="shared" si="0"/>
        <v>5750</v>
      </c>
      <c r="I6" s="17">
        <f t="shared" si="0"/>
        <v>9700</v>
      </c>
      <c r="J6" s="10"/>
      <c r="K6" s="16"/>
      <c r="L6" s="9"/>
      <c r="M6" s="10"/>
      <c r="N6" s="16"/>
      <c r="O6" s="9"/>
      <c r="P6" s="10"/>
      <c r="Q6" s="16"/>
      <c r="R6" s="9"/>
      <c r="S6" s="10"/>
      <c r="T6" s="9"/>
      <c r="U6" s="9"/>
      <c r="V6" s="9"/>
      <c r="W6" s="9"/>
      <c r="X6" s="9"/>
      <c r="Y6" s="9"/>
      <c r="Z6" s="9"/>
    </row>
    <row r="7" spans="1:26" ht="52.5" customHeight="1">
      <c r="A7" s="18" t="s">
        <v>58</v>
      </c>
      <c r="B7" s="19" t="s">
        <v>146</v>
      </c>
      <c r="C7" s="17">
        <f t="shared" ref="C7:I7" si="1">C8</f>
        <v>0</v>
      </c>
      <c r="D7" s="17">
        <f t="shared" si="1"/>
        <v>0</v>
      </c>
      <c r="E7" s="17">
        <f t="shared" si="1"/>
        <v>0</v>
      </c>
      <c r="F7" s="17">
        <f t="shared" si="1"/>
        <v>0</v>
      </c>
      <c r="G7" s="17">
        <f t="shared" si="1"/>
        <v>0</v>
      </c>
      <c r="H7" s="17">
        <f t="shared" si="1"/>
        <v>0</v>
      </c>
      <c r="I7" s="17">
        <f t="shared" si="1"/>
        <v>0</v>
      </c>
      <c r="J7" s="20"/>
      <c r="K7" s="21"/>
      <c r="L7" s="22"/>
      <c r="M7" s="20"/>
      <c r="N7" s="21"/>
      <c r="O7" s="22"/>
      <c r="P7" s="20"/>
      <c r="Q7" s="21"/>
      <c r="R7" s="22"/>
      <c r="S7" s="20"/>
      <c r="T7" s="22"/>
      <c r="U7" s="22"/>
      <c r="V7" s="22"/>
      <c r="W7" s="22"/>
      <c r="X7" s="22"/>
      <c r="Y7" s="22"/>
      <c r="Z7" s="22"/>
    </row>
    <row r="8" spans="1:26" ht="22.5" customHeight="1">
      <c r="A8" s="15"/>
      <c r="B8" s="23" t="s">
        <v>147</v>
      </c>
      <c r="C8" s="17"/>
      <c r="D8" s="17"/>
      <c r="E8" s="17"/>
      <c r="F8" s="17"/>
      <c r="G8" s="17"/>
      <c r="H8" s="17"/>
      <c r="I8" s="17"/>
      <c r="J8" s="10"/>
      <c r="K8" s="16"/>
      <c r="L8" s="9"/>
      <c r="M8" s="10"/>
      <c r="N8" s="16"/>
      <c r="O8" s="9"/>
      <c r="P8" s="10"/>
      <c r="Q8" s="16"/>
      <c r="R8" s="9"/>
      <c r="S8" s="10"/>
      <c r="T8" s="9"/>
      <c r="U8" s="9"/>
      <c r="V8" s="9"/>
      <c r="W8" s="9"/>
      <c r="X8" s="9"/>
      <c r="Y8" s="9"/>
      <c r="Z8" s="9"/>
    </row>
    <row r="9" spans="1:26" ht="44.25" customHeight="1">
      <c r="A9" s="18" t="s">
        <v>93</v>
      </c>
      <c r="B9" s="19" t="s">
        <v>148</v>
      </c>
      <c r="C9" s="17">
        <f t="shared" ref="C9:I9" si="2">SUM(C10:C49)</f>
        <v>48850</v>
      </c>
      <c r="D9" s="17">
        <f t="shared" si="2"/>
        <v>0</v>
      </c>
      <c r="E9" s="17">
        <f t="shared" si="2"/>
        <v>15500</v>
      </c>
      <c r="F9" s="17">
        <f t="shared" si="2"/>
        <v>12200</v>
      </c>
      <c r="G9" s="17">
        <f t="shared" si="2"/>
        <v>5700</v>
      </c>
      <c r="H9" s="17">
        <f t="shared" si="2"/>
        <v>5750</v>
      </c>
      <c r="I9" s="17">
        <f t="shared" si="2"/>
        <v>9700</v>
      </c>
      <c r="J9" s="20"/>
      <c r="K9" s="21"/>
      <c r="L9" s="22"/>
      <c r="M9" s="20"/>
      <c r="N9" s="21"/>
      <c r="O9" s="22"/>
      <c r="P9" s="20"/>
      <c r="Q9" s="21"/>
      <c r="R9" s="22"/>
      <c r="S9" s="20"/>
      <c r="T9" s="22"/>
      <c r="U9" s="22"/>
      <c r="V9" s="22"/>
      <c r="W9" s="22"/>
      <c r="X9" s="22"/>
      <c r="Y9" s="22"/>
      <c r="Z9" s="22"/>
    </row>
    <row r="10" spans="1:26" ht="54" customHeight="1">
      <c r="A10" s="6">
        <v>1</v>
      </c>
      <c r="B10" s="24" t="s">
        <v>149</v>
      </c>
      <c r="C10" s="7">
        <v>500</v>
      </c>
      <c r="D10" s="7"/>
      <c r="E10" s="7">
        <v>500</v>
      </c>
      <c r="F10" s="5"/>
      <c r="G10" s="5"/>
      <c r="H10" s="5"/>
      <c r="I10" s="5"/>
      <c r="J10" s="9"/>
      <c r="K10" s="9"/>
      <c r="L10" s="9"/>
      <c r="M10" s="9"/>
      <c r="N10" s="9"/>
      <c r="O10" s="9"/>
      <c r="P10" s="9"/>
      <c r="Q10" s="9"/>
      <c r="R10" s="9"/>
      <c r="S10" s="9"/>
      <c r="T10" s="9"/>
      <c r="U10" s="9"/>
      <c r="V10" s="9"/>
      <c r="W10" s="9"/>
      <c r="X10" s="9"/>
      <c r="Y10" s="9"/>
      <c r="Z10" s="9"/>
    </row>
    <row r="11" spans="1:26" ht="39.75" customHeight="1">
      <c r="A11" s="6">
        <v>2</v>
      </c>
      <c r="B11" s="24" t="s">
        <v>150</v>
      </c>
      <c r="C11" s="7">
        <v>500</v>
      </c>
      <c r="D11" s="7"/>
      <c r="E11" s="7">
        <v>500</v>
      </c>
      <c r="F11" s="5"/>
      <c r="G11" s="5"/>
      <c r="H11" s="5"/>
      <c r="I11" s="5"/>
      <c r="J11" s="10"/>
      <c r="K11" s="16"/>
      <c r="L11" s="9"/>
      <c r="M11" s="10"/>
      <c r="N11" s="16"/>
      <c r="O11" s="9"/>
      <c r="P11" s="10"/>
      <c r="Q11" s="16"/>
      <c r="R11" s="9"/>
      <c r="S11" s="10"/>
      <c r="T11" s="9"/>
      <c r="U11" s="9"/>
      <c r="V11" s="9"/>
      <c r="W11" s="9"/>
      <c r="X11" s="9"/>
      <c r="Y11" s="9"/>
      <c r="Z11" s="9"/>
    </row>
    <row r="12" spans="1:26" ht="55.5" customHeight="1">
      <c r="A12" s="6">
        <v>3</v>
      </c>
      <c r="B12" s="24" t="s">
        <v>151</v>
      </c>
      <c r="C12" s="7">
        <v>1500</v>
      </c>
      <c r="D12" s="7"/>
      <c r="E12" s="7">
        <v>1500</v>
      </c>
      <c r="F12" s="5"/>
      <c r="G12" s="5"/>
      <c r="H12" s="5"/>
      <c r="I12" s="5"/>
      <c r="J12" s="9"/>
      <c r="K12" s="9"/>
      <c r="L12" s="9"/>
      <c r="M12" s="9"/>
      <c r="N12" s="9"/>
      <c r="O12" s="9"/>
      <c r="P12" s="9"/>
      <c r="Q12" s="9"/>
      <c r="R12" s="9"/>
      <c r="S12" s="9"/>
      <c r="T12" s="9"/>
      <c r="U12" s="9"/>
      <c r="V12" s="9"/>
      <c r="W12" s="9"/>
      <c r="X12" s="9"/>
      <c r="Y12" s="9"/>
      <c r="Z12" s="9"/>
    </row>
    <row r="13" spans="1:26" ht="69.75" customHeight="1">
      <c r="A13" s="6">
        <v>4</v>
      </c>
      <c r="B13" s="24" t="s">
        <v>152</v>
      </c>
      <c r="C13" s="7">
        <v>500</v>
      </c>
      <c r="D13" s="7"/>
      <c r="E13" s="7">
        <v>500</v>
      </c>
      <c r="F13" s="5"/>
      <c r="G13" s="5"/>
      <c r="H13" s="5"/>
      <c r="I13" s="5"/>
      <c r="J13" s="9"/>
      <c r="K13" s="9"/>
      <c r="L13" s="9"/>
      <c r="M13" s="9"/>
      <c r="N13" s="9"/>
      <c r="O13" s="9"/>
      <c r="P13" s="9"/>
      <c r="Q13" s="9"/>
      <c r="R13" s="9"/>
      <c r="S13" s="9"/>
      <c r="T13" s="9"/>
      <c r="U13" s="9"/>
      <c r="V13" s="9"/>
      <c r="W13" s="9"/>
      <c r="X13" s="9"/>
      <c r="Y13" s="9"/>
      <c r="Z13" s="9"/>
    </row>
    <row r="14" spans="1:26" ht="33" customHeight="1">
      <c r="A14" s="6">
        <v>5</v>
      </c>
      <c r="B14" s="24" t="s">
        <v>153</v>
      </c>
      <c r="C14" s="7">
        <v>700</v>
      </c>
      <c r="D14" s="7"/>
      <c r="E14" s="7"/>
      <c r="F14" s="5">
        <v>700</v>
      </c>
      <c r="G14" s="5"/>
      <c r="H14" s="5"/>
      <c r="I14" s="5"/>
      <c r="J14" s="10"/>
      <c r="K14" s="16"/>
      <c r="L14" s="9"/>
      <c r="M14" s="10"/>
      <c r="N14" s="16"/>
      <c r="O14" s="9"/>
      <c r="P14" s="10"/>
      <c r="Q14" s="16"/>
      <c r="R14" s="9"/>
      <c r="S14" s="10"/>
      <c r="T14" s="9"/>
      <c r="U14" s="9"/>
      <c r="V14" s="9"/>
      <c r="W14" s="9"/>
      <c r="X14" s="9"/>
      <c r="Y14" s="9"/>
      <c r="Z14" s="9"/>
    </row>
    <row r="15" spans="1:26" ht="42.75" customHeight="1">
      <c r="A15" s="6">
        <v>6</v>
      </c>
      <c r="B15" s="24" t="s">
        <v>154</v>
      </c>
      <c r="C15" s="7">
        <v>500</v>
      </c>
      <c r="D15" s="7"/>
      <c r="E15" s="7"/>
      <c r="F15" s="5">
        <v>500</v>
      </c>
      <c r="G15" s="5"/>
      <c r="H15" s="5"/>
      <c r="I15" s="5"/>
      <c r="J15" s="9"/>
      <c r="K15" s="9"/>
      <c r="L15" s="9"/>
      <c r="M15" s="9"/>
      <c r="N15" s="9"/>
      <c r="O15" s="9"/>
      <c r="P15" s="9"/>
      <c r="Q15" s="9"/>
      <c r="R15" s="9"/>
      <c r="S15" s="9"/>
      <c r="T15" s="9"/>
      <c r="U15" s="9"/>
      <c r="V15" s="9"/>
      <c r="W15" s="9"/>
      <c r="X15" s="9"/>
      <c r="Y15" s="9"/>
      <c r="Z15" s="9"/>
    </row>
    <row r="16" spans="1:26" ht="52.5" customHeight="1">
      <c r="A16" s="6">
        <v>7</v>
      </c>
      <c r="B16" s="24" t="s">
        <v>155</v>
      </c>
      <c r="C16" s="7">
        <v>500</v>
      </c>
      <c r="D16" s="7"/>
      <c r="E16" s="7"/>
      <c r="F16" s="5">
        <v>500</v>
      </c>
      <c r="G16" s="5"/>
      <c r="H16" s="5"/>
      <c r="I16" s="5"/>
      <c r="J16" s="9"/>
      <c r="K16" s="9"/>
      <c r="L16" s="9"/>
      <c r="M16" s="9"/>
      <c r="N16" s="9"/>
      <c r="O16" s="9"/>
      <c r="P16" s="9"/>
      <c r="Q16" s="9"/>
      <c r="R16" s="9"/>
      <c r="S16" s="9"/>
      <c r="T16" s="9"/>
      <c r="U16" s="9"/>
      <c r="V16" s="9"/>
      <c r="W16" s="9"/>
      <c r="X16" s="9"/>
      <c r="Y16" s="9"/>
      <c r="Z16" s="9"/>
    </row>
    <row r="17" spans="1:26" ht="56.25" customHeight="1">
      <c r="A17" s="6">
        <v>8</v>
      </c>
      <c r="B17" s="24" t="s">
        <v>156</v>
      </c>
      <c r="C17" s="7">
        <v>700</v>
      </c>
      <c r="D17" s="7"/>
      <c r="E17" s="7"/>
      <c r="F17" s="5"/>
      <c r="G17" s="5">
        <v>700</v>
      </c>
      <c r="H17" s="5"/>
      <c r="I17" s="5"/>
      <c r="J17" s="10"/>
      <c r="K17" s="16"/>
      <c r="L17" s="9"/>
      <c r="M17" s="10"/>
      <c r="N17" s="16"/>
      <c r="O17" s="9"/>
      <c r="P17" s="10"/>
      <c r="Q17" s="16"/>
      <c r="R17" s="9"/>
      <c r="S17" s="9"/>
      <c r="T17" s="9"/>
      <c r="U17" s="9"/>
      <c r="V17" s="9"/>
      <c r="W17" s="9"/>
      <c r="X17" s="9"/>
      <c r="Y17" s="9"/>
      <c r="Z17" s="9"/>
    </row>
    <row r="18" spans="1:26" ht="52.5" customHeight="1">
      <c r="A18" s="6">
        <v>9</v>
      </c>
      <c r="B18" s="24" t="s">
        <v>157</v>
      </c>
      <c r="C18" s="7">
        <v>500</v>
      </c>
      <c r="D18" s="7"/>
      <c r="E18" s="7"/>
      <c r="F18" s="5"/>
      <c r="G18" s="5">
        <v>500</v>
      </c>
      <c r="H18" s="5"/>
      <c r="I18" s="5"/>
      <c r="J18" s="9"/>
      <c r="K18" s="9"/>
      <c r="L18" s="9"/>
      <c r="M18" s="9"/>
      <c r="N18" s="9"/>
      <c r="O18" s="9"/>
      <c r="P18" s="9"/>
      <c r="Q18" s="9"/>
      <c r="R18" s="9"/>
      <c r="S18" s="9"/>
      <c r="T18" s="9"/>
      <c r="U18" s="9"/>
      <c r="V18" s="9"/>
      <c r="W18" s="9"/>
      <c r="X18" s="9"/>
      <c r="Y18" s="9"/>
      <c r="Z18" s="9"/>
    </row>
    <row r="19" spans="1:26" ht="51.75" customHeight="1">
      <c r="A19" s="6">
        <v>10</v>
      </c>
      <c r="B19" s="24" t="s">
        <v>158</v>
      </c>
      <c r="C19" s="7">
        <v>500</v>
      </c>
      <c r="D19" s="7"/>
      <c r="E19" s="7"/>
      <c r="F19" s="5"/>
      <c r="G19" s="5"/>
      <c r="H19" s="5">
        <v>500</v>
      </c>
      <c r="I19" s="5"/>
      <c r="J19" s="9"/>
      <c r="K19" s="9"/>
      <c r="L19" s="9"/>
      <c r="M19" s="9"/>
      <c r="N19" s="9"/>
      <c r="O19" s="9"/>
      <c r="P19" s="9"/>
      <c r="Q19" s="9"/>
      <c r="R19" s="9"/>
      <c r="S19" s="9"/>
      <c r="T19" s="9"/>
      <c r="U19" s="9"/>
      <c r="V19" s="9"/>
      <c r="W19" s="9"/>
      <c r="X19" s="9"/>
      <c r="Y19" s="9"/>
      <c r="Z19" s="9"/>
    </row>
    <row r="20" spans="1:26" ht="50.25" customHeight="1">
      <c r="A20" s="6">
        <v>11</v>
      </c>
      <c r="B20" s="24" t="s">
        <v>159</v>
      </c>
      <c r="C20" s="7">
        <v>500</v>
      </c>
      <c r="D20" s="7"/>
      <c r="E20" s="7"/>
      <c r="F20" s="5"/>
      <c r="G20" s="5"/>
      <c r="H20" s="5">
        <v>500</v>
      </c>
      <c r="I20" s="5"/>
      <c r="J20" s="9"/>
      <c r="K20" s="9"/>
      <c r="L20" s="9"/>
      <c r="M20" s="9"/>
      <c r="N20" s="9"/>
      <c r="O20" s="9"/>
      <c r="P20" s="9"/>
      <c r="Q20" s="9"/>
      <c r="R20" s="9"/>
      <c r="S20" s="9"/>
      <c r="T20" s="9"/>
      <c r="U20" s="9"/>
      <c r="V20" s="9"/>
      <c r="W20" s="9"/>
      <c r="X20" s="9"/>
      <c r="Y20" s="9"/>
      <c r="Z20" s="9"/>
    </row>
    <row r="21" spans="1:26" ht="49.5" customHeight="1">
      <c r="A21" s="6">
        <v>12</v>
      </c>
      <c r="B21" s="25" t="s">
        <v>160</v>
      </c>
      <c r="C21" s="7">
        <v>500</v>
      </c>
      <c r="D21" s="7"/>
      <c r="E21" s="7">
        <f t="shared" ref="E21:E22" si="3">C21</f>
        <v>500</v>
      </c>
      <c r="F21" s="5"/>
      <c r="G21" s="5"/>
      <c r="H21" s="5"/>
      <c r="I21" s="5"/>
      <c r="J21" s="9"/>
      <c r="K21" s="9"/>
      <c r="L21" s="9"/>
      <c r="M21" s="9"/>
      <c r="N21" s="9"/>
      <c r="O21" s="9"/>
      <c r="P21" s="9"/>
      <c r="Q21" s="9"/>
      <c r="R21" s="9"/>
      <c r="S21" s="9"/>
      <c r="T21" s="9"/>
      <c r="U21" s="9"/>
      <c r="V21" s="9"/>
      <c r="W21" s="9"/>
      <c r="X21" s="9"/>
      <c r="Y21" s="9"/>
      <c r="Z21" s="9"/>
    </row>
    <row r="22" spans="1:26" ht="33" customHeight="1">
      <c r="A22" s="6">
        <v>13</v>
      </c>
      <c r="B22" s="25" t="s">
        <v>161</v>
      </c>
      <c r="C22" s="7">
        <v>500</v>
      </c>
      <c r="D22" s="7"/>
      <c r="E22" s="7">
        <f t="shared" si="3"/>
        <v>500</v>
      </c>
      <c r="F22" s="5"/>
      <c r="G22" s="5"/>
      <c r="H22" s="5"/>
      <c r="I22" s="5"/>
      <c r="J22" s="9"/>
      <c r="K22" s="9"/>
      <c r="L22" s="9"/>
      <c r="M22" s="9"/>
      <c r="N22" s="9"/>
      <c r="O22" s="9"/>
      <c r="P22" s="9"/>
      <c r="Q22" s="9"/>
      <c r="R22" s="9"/>
      <c r="S22" s="9"/>
      <c r="T22" s="9"/>
      <c r="U22" s="9"/>
      <c r="V22" s="9"/>
      <c r="W22" s="9"/>
      <c r="X22" s="9"/>
      <c r="Y22" s="9"/>
      <c r="Z22" s="9"/>
    </row>
    <row r="23" spans="1:26" ht="33" customHeight="1">
      <c r="A23" s="6">
        <v>14</v>
      </c>
      <c r="B23" s="25" t="s">
        <v>162</v>
      </c>
      <c r="C23" s="7">
        <v>500</v>
      </c>
      <c r="D23" s="7"/>
      <c r="E23" s="7"/>
      <c r="F23" s="5">
        <f t="shared" ref="F23:F24" si="4">C23</f>
        <v>500</v>
      </c>
      <c r="G23" s="5"/>
      <c r="H23" s="5"/>
      <c r="I23" s="5"/>
      <c r="J23" s="9"/>
      <c r="K23" s="9"/>
      <c r="L23" s="9"/>
      <c r="M23" s="9"/>
      <c r="N23" s="9"/>
      <c r="O23" s="9"/>
      <c r="P23" s="9"/>
      <c r="Q23" s="9"/>
      <c r="R23" s="9"/>
      <c r="S23" s="9"/>
      <c r="T23" s="9"/>
      <c r="U23" s="9"/>
      <c r="V23" s="9"/>
      <c r="W23" s="9"/>
      <c r="X23" s="9"/>
      <c r="Y23" s="9"/>
      <c r="Z23" s="9"/>
    </row>
    <row r="24" spans="1:26" ht="33" customHeight="1">
      <c r="A24" s="6">
        <v>15</v>
      </c>
      <c r="B24" s="25" t="s">
        <v>163</v>
      </c>
      <c r="C24" s="7">
        <v>500</v>
      </c>
      <c r="D24" s="7"/>
      <c r="E24" s="7"/>
      <c r="F24" s="5">
        <f t="shared" si="4"/>
        <v>500</v>
      </c>
      <c r="G24" s="5"/>
      <c r="H24" s="5"/>
      <c r="I24" s="5"/>
      <c r="J24" s="9"/>
      <c r="K24" s="9"/>
      <c r="L24" s="9"/>
      <c r="M24" s="9"/>
      <c r="N24" s="9"/>
      <c r="O24" s="9"/>
      <c r="P24" s="9"/>
      <c r="Q24" s="9"/>
      <c r="R24" s="9"/>
      <c r="S24" s="9"/>
      <c r="T24" s="9"/>
      <c r="U24" s="9"/>
      <c r="V24" s="9"/>
      <c r="W24" s="9"/>
      <c r="X24" s="9"/>
      <c r="Y24" s="9"/>
      <c r="Z24" s="9"/>
    </row>
    <row r="25" spans="1:26" ht="51.75" customHeight="1">
      <c r="A25" s="6">
        <v>16</v>
      </c>
      <c r="B25" s="25" t="s">
        <v>164</v>
      </c>
      <c r="C25" s="7">
        <v>500</v>
      </c>
      <c r="D25" s="7"/>
      <c r="E25" s="7"/>
      <c r="F25" s="5"/>
      <c r="G25" s="5">
        <v>500</v>
      </c>
      <c r="H25" s="5"/>
      <c r="I25" s="5"/>
      <c r="J25" s="9"/>
      <c r="K25" s="9"/>
      <c r="L25" s="9"/>
      <c r="M25" s="9"/>
      <c r="N25" s="9"/>
      <c r="O25" s="9"/>
      <c r="P25" s="9"/>
      <c r="Q25" s="9"/>
      <c r="R25" s="9"/>
      <c r="S25" s="9"/>
      <c r="T25" s="9"/>
      <c r="U25" s="9"/>
      <c r="V25" s="9"/>
      <c r="W25" s="9"/>
      <c r="X25" s="9"/>
      <c r="Y25" s="9"/>
      <c r="Z25" s="9"/>
    </row>
    <row r="26" spans="1:26" ht="49.5" customHeight="1">
      <c r="A26" s="6">
        <v>17</v>
      </c>
      <c r="B26" s="25" t="s">
        <v>165</v>
      </c>
      <c r="C26" s="7">
        <v>500</v>
      </c>
      <c r="D26" s="7"/>
      <c r="E26" s="7"/>
      <c r="F26" s="5"/>
      <c r="G26" s="5">
        <v>500</v>
      </c>
      <c r="H26" s="5"/>
      <c r="I26" s="5"/>
      <c r="J26" s="9"/>
      <c r="K26" s="9"/>
      <c r="L26" s="9"/>
      <c r="M26" s="9"/>
      <c r="N26" s="9"/>
      <c r="O26" s="9"/>
      <c r="P26" s="9"/>
      <c r="Q26" s="9"/>
      <c r="R26" s="9"/>
      <c r="S26" s="9"/>
      <c r="T26" s="9"/>
      <c r="U26" s="9"/>
      <c r="V26" s="9"/>
      <c r="W26" s="9"/>
      <c r="X26" s="9"/>
      <c r="Y26" s="9"/>
      <c r="Z26" s="9"/>
    </row>
    <row r="27" spans="1:26" ht="49.5" customHeight="1">
      <c r="A27" s="6">
        <v>18</v>
      </c>
      <c r="B27" s="24" t="s">
        <v>166</v>
      </c>
      <c r="C27" s="7">
        <v>500</v>
      </c>
      <c r="D27" s="7"/>
      <c r="E27" s="7"/>
      <c r="F27" s="5"/>
      <c r="G27" s="5"/>
      <c r="H27" s="5">
        <v>500</v>
      </c>
      <c r="I27" s="5"/>
      <c r="J27" s="10"/>
      <c r="K27" s="16"/>
      <c r="L27" s="9"/>
      <c r="M27" s="10"/>
      <c r="N27" s="16"/>
      <c r="O27" s="9"/>
      <c r="P27" s="10"/>
      <c r="Q27" s="16"/>
      <c r="R27" s="9"/>
      <c r="S27" s="10"/>
      <c r="T27" s="9"/>
      <c r="U27" s="9"/>
      <c r="V27" s="9"/>
      <c r="W27" s="9"/>
      <c r="X27" s="9"/>
      <c r="Y27" s="9"/>
      <c r="Z27" s="9"/>
    </row>
    <row r="28" spans="1:26" ht="49.5" customHeight="1">
      <c r="A28" s="6">
        <v>19</v>
      </c>
      <c r="B28" s="25" t="s">
        <v>167</v>
      </c>
      <c r="C28" s="7">
        <v>500</v>
      </c>
      <c r="D28" s="7"/>
      <c r="E28" s="7"/>
      <c r="F28" s="5"/>
      <c r="G28" s="5"/>
      <c r="H28" s="5">
        <v>500</v>
      </c>
      <c r="I28" s="5"/>
      <c r="J28" s="9"/>
      <c r="K28" s="9"/>
      <c r="L28" s="9"/>
      <c r="M28" s="9"/>
      <c r="N28" s="9"/>
      <c r="O28" s="9"/>
      <c r="P28" s="9"/>
      <c r="Q28" s="9"/>
      <c r="R28" s="9"/>
      <c r="S28" s="9"/>
      <c r="T28" s="9"/>
      <c r="U28" s="9"/>
      <c r="V28" s="9"/>
      <c r="W28" s="9"/>
      <c r="X28" s="9"/>
      <c r="Y28" s="9"/>
      <c r="Z28" s="9"/>
    </row>
    <row r="29" spans="1:26" ht="49.5" customHeight="1">
      <c r="A29" s="6">
        <v>20</v>
      </c>
      <c r="B29" s="24" t="s">
        <v>168</v>
      </c>
      <c r="C29" s="7">
        <v>500</v>
      </c>
      <c r="D29" s="7"/>
      <c r="E29" s="7"/>
      <c r="F29" s="5"/>
      <c r="G29" s="5"/>
      <c r="H29" s="5">
        <v>500</v>
      </c>
      <c r="I29" s="5"/>
      <c r="J29" s="9"/>
      <c r="K29" s="9"/>
      <c r="L29" s="9"/>
      <c r="M29" s="9"/>
      <c r="N29" s="9"/>
      <c r="O29" s="9"/>
      <c r="P29" s="9"/>
      <c r="Q29" s="9"/>
      <c r="R29" s="9"/>
      <c r="S29" s="9"/>
      <c r="T29" s="9"/>
      <c r="U29" s="9"/>
      <c r="V29" s="9"/>
      <c r="W29" s="9"/>
      <c r="X29" s="9"/>
      <c r="Y29" s="9"/>
      <c r="Z29" s="9"/>
    </row>
    <row r="30" spans="1:26" ht="49.5" customHeight="1">
      <c r="A30" s="6">
        <v>21</v>
      </c>
      <c r="B30" s="25" t="s">
        <v>169</v>
      </c>
      <c r="C30" s="7">
        <v>500</v>
      </c>
      <c r="D30" s="7"/>
      <c r="E30" s="7"/>
      <c r="F30" s="5"/>
      <c r="G30" s="5"/>
      <c r="H30" s="5"/>
      <c r="I30" s="5">
        <v>500</v>
      </c>
      <c r="J30" s="9"/>
      <c r="K30" s="9"/>
      <c r="L30" s="9"/>
      <c r="M30" s="9"/>
      <c r="N30" s="9"/>
      <c r="O30" s="9"/>
      <c r="P30" s="9"/>
      <c r="Q30" s="9"/>
      <c r="R30" s="9"/>
      <c r="S30" s="9"/>
      <c r="T30" s="9"/>
      <c r="U30" s="9"/>
      <c r="V30" s="9"/>
      <c r="W30" s="9"/>
      <c r="X30" s="9"/>
      <c r="Y30" s="9"/>
      <c r="Z30" s="9"/>
    </row>
    <row r="31" spans="1:26" ht="33" customHeight="1">
      <c r="A31" s="6">
        <v>22</v>
      </c>
      <c r="B31" s="24" t="s">
        <v>170</v>
      </c>
      <c r="C31" s="7">
        <f>I31</f>
        <v>2000</v>
      </c>
      <c r="D31" s="7"/>
      <c r="E31" s="7"/>
      <c r="F31" s="5"/>
      <c r="G31" s="5"/>
      <c r="H31" s="5"/>
      <c r="I31" s="5">
        <v>2000</v>
      </c>
      <c r="J31" s="9"/>
      <c r="K31" s="9"/>
      <c r="L31" s="9"/>
      <c r="M31" s="9"/>
      <c r="N31" s="9"/>
      <c r="O31" s="9"/>
      <c r="P31" s="9"/>
      <c r="Q31" s="9"/>
      <c r="R31" s="9"/>
      <c r="S31" s="9"/>
      <c r="T31" s="9"/>
      <c r="U31" s="9"/>
      <c r="V31" s="9"/>
      <c r="W31" s="9"/>
      <c r="X31" s="9"/>
      <c r="Y31" s="9"/>
      <c r="Z31" s="9"/>
    </row>
    <row r="32" spans="1:26" ht="45" customHeight="1">
      <c r="A32" s="6">
        <v>23</v>
      </c>
      <c r="B32" s="26" t="s">
        <v>171</v>
      </c>
      <c r="C32" s="7">
        <v>3300</v>
      </c>
      <c r="D32" s="7"/>
      <c r="E32" s="7">
        <v>3300</v>
      </c>
      <c r="F32" s="5"/>
      <c r="G32" s="5"/>
      <c r="H32" s="5"/>
      <c r="I32" s="5"/>
      <c r="J32" s="9"/>
      <c r="K32" s="9"/>
      <c r="L32" s="9"/>
      <c r="M32" s="9"/>
      <c r="N32" s="9"/>
      <c r="O32" s="9"/>
      <c r="P32" s="9"/>
      <c r="Q32" s="9"/>
      <c r="R32" s="9"/>
      <c r="S32" s="9"/>
      <c r="T32" s="9"/>
      <c r="U32" s="9"/>
      <c r="V32" s="9"/>
      <c r="W32" s="9"/>
      <c r="X32" s="9"/>
      <c r="Y32" s="9"/>
      <c r="Z32" s="9"/>
    </row>
    <row r="33" spans="1:26" ht="43.5" customHeight="1">
      <c r="A33" s="6">
        <v>24</v>
      </c>
      <c r="B33" s="26" t="s">
        <v>172</v>
      </c>
      <c r="C33" s="7">
        <v>2100</v>
      </c>
      <c r="D33" s="7"/>
      <c r="E33" s="7"/>
      <c r="F33" s="5"/>
      <c r="G33" s="7">
        <v>2100</v>
      </c>
      <c r="H33" s="5"/>
      <c r="I33" s="5" t="s">
        <v>173</v>
      </c>
      <c r="J33" s="9"/>
      <c r="K33" s="9"/>
      <c r="L33" s="9"/>
      <c r="M33" s="9"/>
      <c r="N33" s="9"/>
      <c r="O33" s="9"/>
      <c r="P33" s="9"/>
      <c r="Q33" s="9"/>
      <c r="R33" s="9"/>
      <c r="S33" s="9"/>
      <c r="T33" s="9"/>
      <c r="U33" s="9"/>
      <c r="V33" s="9"/>
      <c r="W33" s="9"/>
      <c r="X33" s="9"/>
      <c r="Y33" s="9"/>
      <c r="Z33" s="9"/>
    </row>
    <row r="34" spans="1:26" ht="42.75" customHeight="1">
      <c r="A34" s="6">
        <v>25</v>
      </c>
      <c r="B34" s="26" t="s">
        <v>174</v>
      </c>
      <c r="C34" s="7">
        <v>2100</v>
      </c>
      <c r="D34" s="7"/>
      <c r="E34" s="7"/>
      <c r="F34" s="5"/>
      <c r="G34" s="5"/>
      <c r="H34" s="7">
        <v>2100</v>
      </c>
      <c r="I34" s="5"/>
      <c r="J34" s="9"/>
      <c r="K34" s="9"/>
      <c r="L34" s="9"/>
      <c r="M34" s="9"/>
      <c r="N34" s="9"/>
      <c r="O34" s="9"/>
      <c r="P34" s="9"/>
      <c r="Q34" s="9"/>
      <c r="R34" s="9"/>
      <c r="S34" s="9"/>
      <c r="T34" s="9"/>
      <c r="U34" s="9"/>
      <c r="V34" s="9"/>
      <c r="W34" s="9"/>
      <c r="X34" s="9"/>
      <c r="Y34" s="9"/>
      <c r="Z34" s="9"/>
    </row>
    <row r="35" spans="1:26" ht="51" customHeight="1">
      <c r="A35" s="6">
        <v>26</v>
      </c>
      <c r="B35" s="26" t="s">
        <v>175</v>
      </c>
      <c r="C35" s="7">
        <v>1700</v>
      </c>
      <c r="D35" s="7"/>
      <c r="E35" s="7"/>
      <c r="F35" s="7">
        <v>1700</v>
      </c>
      <c r="G35" s="5"/>
      <c r="H35" s="5"/>
      <c r="I35" s="5"/>
      <c r="J35" s="9"/>
      <c r="K35" s="9"/>
      <c r="L35" s="9"/>
      <c r="M35" s="9"/>
      <c r="N35" s="9"/>
      <c r="O35" s="9"/>
      <c r="P35" s="9"/>
      <c r="Q35" s="9"/>
      <c r="R35" s="9"/>
      <c r="S35" s="9"/>
      <c r="T35" s="9"/>
      <c r="U35" s="9"/>
      <c r="V35" s="9"/>
      <c r="W35" s="9"/>
      <c r="X35" s="9"/>
      <c r="Y35" s="9"/>
      <c r="Z35" s="9"/>
    </row>
    <row r="36" spans="1:26" ht="51.75" customHeight="1">
      <c r="A36" s="6">
        <v>27</v>
      </c>
      <c r="B36" s="26" t="s">
        <v>176</v>
      </c>
      <c r="C36" s="7">
        <v>1400</v>
      </c>
      <c r="D36" s="7"/>
      <c r="E36" s="7"/>
      <c r="F36" s="5"/>
      <c r="G36" s="7">
        <v>1400</v>
      </c>
      <c r="H36" s="5" t="s">
        <v>173</v>
      </c>
      <c r="I36" s="5" t="s">
        <v>173</v>
      </c>
      <c r="J36" s="9"/>
      <c r="K36" s="9"/>
      <c r="L36" s="9"/>
      <c r="M36" s="9"/>
      <c r="N36" s="9"/>
      <c r="O36" s="9"/>
      <c r="P36" s="9"/>
      <c r="Q36" s="9"/>
      <c r="R36" s="9"/>
      <c r="S36" s="9"/>
      <c r="T36" s="9"/>
      <c r="U36" s="9"/>
      <c r="V36" s="9"/>
      <c r="W36" s="9"/>
      <c r="X36" s="9"/>
      <c r="Y36" s="9"/>
      <c r="Z36" s="9"/>
    </row>
    <row r="37" spans="1:26" ht="35.25" customHeight="1">
      <c r="A37" s="6">
        <v>28</v>
      </c>
      <c r="B37" s="26" t="s">
        <v>177</v>
      </c>
      <c r="C37" s="7">
        <v>1700</v>
      </c>
      <c r="D37" s="7"/>
      <c r="E37" s="7"/>
      <c r="F37" s="5"/>
      <c r="G37" s="5"/>
      <c r="H37" s="5"/>
      <c r="I37" s="7">
        <v>1700</v>
      </c>
      <c r="J37" s="9"/>
      <c r="K37" s="9"/>
      <c r="L37" s="9"/>
      <c r="M37" s="9"/>
      <c r="N37" s="9"/>
      <c r="O37" s="9"/>
      <c r="P37" s="9"/>
      <c r="Q37" s="9"/>
      <c r="R37" s="9"/>
      <c r="S37" s="9"/>
      <c r="T37" s="9"/>
      <c r="U37" s="9"/>
      <c r="V37" s="9"/>
      <c r="W37" s="9"/>
      <c r="X37" s="9"/>
      <c r="Y37" s="9"/>
      <c r="Z37" s="9"/>
    </row>
    <row r="38" spans="1:26" ht="45" customHeight="1">
      <c r="A38" s="6">
        <v>29</v>
      </c>
      <c r="B38" s="26" t="s">
        <v>178</v>
      </c>
      <c r="C38" s="7">
        <v>2400</v>
      </c>
      <c r="D38" s="7"/>
      <c r="E38" s="7">
        <v>2400</v>
      </c>
      <c r="F38" s="5"/>
      <c r="G38" s="5"/>
      <c r="H38" s="5"/>
      <c r="I38" s="5"/>
      <c r="J38" s="9"/>
      <c r="K38" s="9"/>
      <c r="L38" s="9"/>
      <c r="M38" s="9"/>
      <c r="N38" s="9"/>
      <c r="O38" s="9"/>
      <c r="P38" s="9"/>
      <c r="Q38" s="9"/>
      <c r="R38" s="9"/>
      <c r="S38" s="9"/>
      <c r="T38" s="9"/>
      <c r="U38" s="9"/>
      <c r="V38" s="9"/>
      <c r="W38" s="9"/>
      <c r="X38" s="9"/>
      <c r="Y38" s="9"/>
      <c r="Z38" s="9"/>
    </row>
    <row r="39" spans="1:26" ht="48" customHeight="1">
      <c r="A39" s="6">
        <v>30</v>
      </c>
      <c r="B39" s="26" t="s">
        <v>179</v>
      </c>
      <c r="C39" s="7">
        <v>2400</v>
      </c>
      <c r="D39" s="7"/>
      <c r="E39" s="7"/>
      <c r="F39" s="7">
        <v>2400</v>
      </c>
      <c r="G39" s="5" t="s">
        <v>173</v>
      </c>
      <c r="H39" s="5"/>
      <c r="I39" s="5"/>
      <c r="J39" s="9"/>
      <c r="K39" s="9"/>
      <c r="L39" s="9"/>
      <c r="M39" s="9"/>
      <c r="N39" s="9"/>
      <c r="O39" s="9"/>
      <c r="P39" s="9"/>
      <c r="Q39" s="9"/>
      <c r="R39" s="9"/>
      <c r="S39" s="9"/>
      <c r="T39" s="9"/>
      <c r="U39" s="9"/>
      <c r="V39" s="9"/>
      <c r="W39" s="9"/>
      <c r="X39" s="9"/>
      <c r="Y39" s="9"/>
      <c r="Z39" s="9"/>
    </row>
    <row r="40" spans="1:26" ht="46.5" customHeight="1">
      <c r="A40" s="6">
        <v>31</v>
      </c>
      <c r="B40" s="26" t="s">
        <v>180</v>
      </c>
      <c r="C40" s="7">
        <v>2400</v>
      </c>
      <c r="D40" s="7"/>
      <c r="E40" s="7">
        <v>2400</v>
      </c>
      <c r="F40" s="5"/>
      <c r="G40" s="5" t="s">
        <v>173</v>
      </c>
      <c r="H40" s="5"/>
      <c r="I40" s="5"/>
      <c r="J40" s="9"/>
      <c r="K40" s="9"/>
      <c r="L40" s="9"/>
      <c r="M40" s="9"/>
      <c r="N40" s="9"/>
      <c r="O40" s="9"/>
      <c r="P40" s="9"/>
      <c r="Q40" s="9"/>
      <c r="R40" s="9"/>
      <c r="S40" s="9"/>
      <c r="T40" s="9"/>
      <c r="U40" s="9"/>
      <c r="V40" s="9"/>
      <c r="W40" s="9"/>
      <c r="X40" s="9"/>
      <c r="Y40" s="9"/>
      <c r="Z40" s="9"/>
    </row>
    <row r="41" spans="1:26" ht="43.5" customHeight="1">
      <c r="A41" s="6">
        <v>32</v>
      </c>
      <c r="B41" s="26" t="s">
        <v>181</v>
      </c>
      <c r="C41" s="7">
        <v>2400</v>
      </c>
      <c r="D41" s="7"/>
      <c r="E41" s="7" t="s">
        <v>173</v>
      </c>
      <c r="F41" s="7">
        <v>2400</v>
      </c>
      <c r="G41" s="5"/>
      <c r="H41" s="5"/>
      <c r="I41" s="5"/>
      <c r="J41" s="9"/>
      <c r="K41" s="9"/>
      <c r="L41" s="9"/>
      <c r="M41" s="9"/>
      <c r="N41" s="9"/>
      <c r="O41" s="9"/>
      <c r="P41" s="9"/>
      <c r="Q41" s="9"/>
      <c r="R41" s="9"/>
      <c r="S41" s="9"/>
      <c r="T41" s="9"/>
      <c r="U41" s="9"/>
      <c r="V41" s="9"/>
      <c r="W41" s="9"/>
      <c r="X41" s="9"/>
      <c r="Y41" s="9"/>
      <c r="Z41" s="9"/>
    </row>
    <row r="42" spans="1:26" ht="46.5" customHeight="1">
      <c r="A42" s="6">
        <v>33</v>
      </c>
      <c r="B42" s="26" t="s">
        <v>182</v>
      </c>
      <c r="C42" s="7">
        <v>2400</v>
      </c>
      <c r="D42" s="7"/>
      <c r="E42" s="7">
        <v>2400</v>
      </c>
      <c r="F42" s="5"/>
      <c r="G42" s="5"/>
      <c r="H42" s="5" t="s">
        <v>173</v>
      </c>
      <c r="I42" s="5"/>
      <c r="J42" s="9"/>
      <c r="K42" s="9"/>
      <c r="L42" s="9"/>
      <c r="M42" s="9"/>
      <c r="N42" s="9"/>
      <c r="O42" s="9"/>
      <c r="P42" s="9"/>
      <c r="Q42" s="9"/>
      <c r="R42" s="9"/>
      <c r="S42" s="9"/>
      <c r="T42" s="9"/>
      <c r="U42" s="9"/>
      <c r="V42" s="9"/>
      <c r="W42" s="9"/>
      <c r="X42" s="9"/>
      <c r="Y42" s="9"/>
      <c r="Z42" s="9"/>
    </row>
    <row r="43" spans="1:26" ht="59.25" customHeight="1">
      <c r="A43" s="6">
        <v>34</v>
      </c>
      <c r="B43" s="26" t="s">
        <v>183</v>
      </c>
      <c r="C43" s="7">
        <v>650</v>
      </c>
      <c r="D43" s="7"/>
      <c r="E43" s="7"/>
      <c r="F43" s="5"/>
      <c r="G43" s="5"/>
      <c r="H43" s="7">
        <v>650</v>
      </c>
      <c r="I43" s="5" t="s">
        <v>173</v>
      </c>
      <c r="J43" s="9"/>
      <c r="K43" s="9"/>
      <c r="L43" s="9"/>
      <c r="M43" s="9"/>
      <c r="N43" s="9"/>
      <c r="O43" s="9"/>
      <c r="P43" s="9"/>
      <c r="Q43" s="9"/>
      <c r="R43" s="9"/>
      <c r="S43" s="9"/>
      <c r="T43" s="9"/>
      <c r="U43" s="9"/>
      <c r="V43" s="9"/>
      <c r="W43" s="9"/>
      <c r="X43" s="9"/>
      <c r="Y43" s="9"/>
      <c r="Z43" s="9"/>
    </row>
    <row r="44" spans="1:26" ht="49.5" customHeight="1">
      <c r="A44" s="6">
        <v>35</v>
      </c>
      <c r="B44" s="25" t="s">
        <v>188</v>
      </c>
      <c r="C44" s="7">
        <v>500</v>
      </c>
      <c r="D44" s="7"/>
      <c r="E44" s="7"/>
      <c r="F44" s="7"/>
      <c r="G44" s="7"/>
      <c r="H44" s="7"/>
      <c r="I44" s="7">
        <v>500</v>
      </c>
      <c r="J44" s="8"/>
      <c r="K44" s="8"/>
      <c r="L44" s="8"/>
      <c r="M44" s="8"/>
      <c r="N44" s="8"/>
      <c r="O44" s="8"/>
      <c r="P44" s="8"/>
      <c r="Q44" s="8"/>
      <c r="R44" s="8"/>
      <c r="S44" s="8"/>
      <c r="T44" s="8"/>
      <c r="U44" s="8"/>
      <c r="V44" s="8"/>
      <c r="W44" s="8"/>
      <c r="X44" s="8"/>
      <c r="Y44" s="8"/>
      <c r="Z44" s="8"/>
    </row>
    <row r="45" spans="1:26" ht="49.5" customHeight="1">
      <c r="A45" s="6">
        <v>36</v>
      </c>
      <c r="B45" s="25" t="s">
        <v>184</v>
      </c>
      <c r="C45" s="7">
        <f>I45</f>
        <v>5000</v>
      </c>
      <c r="D45" s="7"/>
      <c r="E45" s="7"/>
      <c r="F45" s="7"/>
      <c r="G45" s="7"/>
      <c r="H45" s="7"/>
      <c r="I45" s="7">
        <v>5000</v>
      </c>
      <c r="J45" s="8"/>
      <c r="K45" s="8"/>
      <c r="L45" s="8"/>
      <c r="M45" s="8"/>
      <c r="N45" s="8"/>
      <c r="O45" s="8"/>
      <c r="P45" s="8"/>
      <c r="Q45" s="8"/>
      <c r="R45" s="8"/>
      <c r="S45" s="8"/>
      <c r="T45" s="8"/>
      <c r="U45" s="8"/>
      <c r="V45" s="8"/>
      <c r="W45" s="8"/>
      <c r="X45" s="8"/>
      <c r="Y45" s="8"/>
      <c r="Z45" s="8"/>
    </row>
    <row r="46" spans="1:26" ht="33" customHeight="1">
      <c r="A46" s="6">
        <v>37</v>
      </c>
      <c r="B46" s="25" t="s">
        <v>185</v>
      </c>
      <c r="C46" s="7">
        <f>E46+F46</f>
        <v>2000</v>
      </c>
      <c r="D46" s="7"/>
      <c r="E46" s="7">
        <v>1000</v>
      </c>
      <c r="F46" s="7">
        <v>1000</v>
      </c>
      <c r="G46" s="7"/>
      <c r="H46" s="7"/>
      <c r="I46" s="7"/>
      <c r="J46" s="8"/>
      <c r="K46" s="8"/>
      <c r="L46" s="8"/>
      <c r="M46" s="8"/>
      <c r="N46" s="8"/>
      <c r="O46" s="8"/>
      <c r="P46" s="8"/>
      <c r="Q46" s="8"/>
      <c r="R46" s="8"/>
      <c r="S46" s="8"/>
      <c r="T46" s="8"/>
      <c r="U46" s="8"/>
      <c r="V46" s="8"/>
      <c r="W46" s="8"/>
      <c r="X46" s="8"/>
      <c r="Y46" s="8"/>
      <c r="Z46" s="8"/>
    </row>
    <row r="47" spans="1:26" ht="33" customHeight="1">
      <c r="A47" s="6">
        <v>38</v>
      </c>
      <c r="B47" s="25" t="s">
        <v>186</v>
      </c>
      <c r="C47" s="7">
        <v>500</v>
      </c>
      <c r="D47" s="7"/>
      <c r="E47" s="7"/>
      <c r="F47" s="5"/>
      <c r="G47" s="5"/>
      <c r="H47" s="5">
        <v>500</v>
      </c>
      <c r="I47" s="5"/>
      <c r="J47" s="9"/>
      <c r="K47" s="8"/>
      <c r="L47" s="8"/>
      <c r="M47" s="8"/>
      <c r="N47" s="8"/>
      <c r="O47" s="8"/>
      <c r="P47" s="8"/>
      <c r="Q47" s="8"/>
      <c r="R47" s="8"/>
      <c r="S47" s="8"/>
      <c r="T47" s="8"/>
      <c r="U47" s="8"/>
      <c r="V47" s="8"/>
      <c r="W47" s="8"/>
      <c r="X47" s="8"/>
      <c r="Y47" s="8"/>
      <c r="Z47" s="8"/>
    </row>
    <row r="48" spans="1:26" ht="56.25" customHeight="1">
      <c r="A48" s="6">
        <v>39</v>
      </c>
      <c r="B48" s="2" t="s">
        <v>187</v>
      </c>
      <c r="C48" s="4">
        <v>2000</v>
      </c>
      <c r="D48" s="4">
        <v>0</v>
      </c>
      <c r="E48" s="4">
        <v>0</v>
      </c>
      <c r="F48" s="3">
        <v>2000</v>
      </c>
      <c r="G48" s="3">
        <v>0</v>
      </c>
      <c r="H48" s="3">
        <v>0</v>
      </c>
      <c r="I48" s="3">
        <v>0</v>
      </c>
      <c r="J48" s="8"/>
      <c r="K48" s="8"/>
      <c r="L48" s="8"/>
      <c r="M48" s="8"/>
      <c r="N48" s="8"/>
      <c r="O48" s="8"/>
      <c r="P48" s="8"/>
      <c r="Q48" s="8"/>
      <c r="R48" s="8"/>
      <c r="S48" s="8"/>
      <c r="T48" s="8"/>
      <c r="U48" s="8"/>
      <c r="V48" s="8"/>
      <c r="W48" s="8"/>
      <c r="X48" s="8"/>
      <c r="Y48" s="8"/>
      <c r="Z48" s="8"/>
    </row>
    <row r="49" spans="1:26" ht="15.75" customHeight="1">
      <c r="A49" s="11"/>
      <c r="B49" s="12"/>
      <c r="C49" s="13"/>
      <c r="D49" s="13"/>
      <c r="E49" s="13"/>
      <c r="F49" s="8"/>
      <c r="G49" s="8"/>
      <c r="H49" s="8"/>
      <c r="I49" s="8"/>
      <c r="J49" s="8"/>
      <c r="K49" s="8"/>
      <c r="L49" s="8"/>
      <c r="M49" s="8"/>
      <c r="N49" s="8"/>
      <c r="O49" s="8"/>
      <c r="P49" s="8"/>
      <c r="Q49" s="8"/>
      <c r="R49" s="8"/>
      <c r="S49" s="8"/>
      <c r="T49" s="8"/>
      <c r="U49" s="8"/>
      <c r="V49" s="8"/>
      <c r="W49" s="8"/>
      <c r="X49" s="8"/>
      <c r="Y49" s="8"/>
      <c r="Z49" s="8"/>
    </row>
    <row r="50" spans="1:26" ht="15.75" customHeight="1">
      <c r="A50" s="11"/>
      <c r="B50" s="12"/>
      <c r="C50" s="13"/>
      <c r="D50" s="13"/>
      <c r="E50" s="13"/>
      <c r="F50" s="8"/>
      <c r="G50" s="8"/>
      <c r="H50" s="8"/>
      <c r="I50" s="8"/>
      <c r="J50" s="8"/>
      <c r="K50" s="8"/>
      <c r="L50" s="8"/>
      <c r="M50" s="8"/>
      <c r="N50" s="8"/>
      <c r="O50" s="8"/>
      <c r="P50" s="8"/>
      <c r="Q50" s="8"/>
      <c r="R50" s="8"/>
      <c r="S50" s="8"/>
      <c r="T50" s="8"/>
      <c r="U50" s="8"/>
      <c r="V50" s="8"/>
      <c r="W50" s="8"/>
      <c r="X50" s="8"/>
      <c r="Y50" s="8"/>
      <c r="Z50" s="8"/>
    </row>
    <row r="51" spans="1:26" ht="15.75" customHeight="1">
      <c r="A51" s="11"/>
      <c r="B51" s="12"/>
      <c r="C51" s="13"/>
      <c r="D51" s="13"/>
      <c r="E51" s="13"/>
      <c r="F51" s="8"/>
      <c r="G51" s="8"/>
      <c r="H51" s="8"/>
      <c r="I51" s="8"/>
      <c r="J51" s="8"/>
      <c r="K51" s="8"/>
      <c r="L51" s="8"/>
      <c r="M51" s="8"/>
      <c r="N51" s="8"/>
      <c r="O51" s="8"/>
      <c r="P51" s="8"/>
      <c r="Q51" s="8"/>
      <c r="R51" s="8"/>
      <c r="S51" s="8"/>
      <c r="T51" s="8"/>
      <c r="U51" s="8"/>
      <c r="V51" s="8"/>
      <c r="W51" s="8"/>
      <c r="X51" s="8"/>
      <c r="Y51" s="8"/>
      <c r="Z51" s="8"/>
    </row>
    <row r="52" spans="1:26" ht="15.75" customHeight="1">
      <c r="A52" s="11"/>
      <c r="B52" s="12"/>
      <c r="C52" s="13"/>
      <c r="D52" s="13"/>
      <c r="E52" s="13"/>
      <c r="F52" s="8"/>
      <c r="G52" s="8"/>
      <c r="H52" s="8"/>
      <c r="I52" s="8"/>
      <c r="J52" s="8"/>
      <c r="K52" s="8"/>
      <c r="L52" s="8"/>
      <c r="M52" s="8"/>
      <c r="N52" s="8"/>
      <c r="O52" s="8"/>
      <c r="P52" s="8"/>
      <c r="Q52" s="8"/>
      <c r="R52" s="8"/>
      <c r="S52" s="8"/>
      <c r="T52" s="8"/>
      <c r="U52" s="8"/>
      <c r="V52" s="8"/>
      <c r="W52" s="8"/>
      <c r="X52" s="8"/>
      <c r="Y52" s="8"/>
      <c r="Z52" s="8"/>
    </row>
    <row r="53" spans="1:26" ht="15.75" customHeight="1">
      <c r="A53" s="11"/>
      <c r="B53" s="12"/>
      <c r="C53" s="13"/>
      <c r="D53" s="13"/>
      <c r="E53" s="13"/>
      <c r="F53" s="8"/>
      <c r="G53" s="8"/>
      <c r="H53" s="8"/>
      <c r="I53" s="8"/>
      <c r="J53" s="8"/>
      <c r="K53" s="8"/>
      <c r="L53" s="8"/>
      <c r="M53" s="8"/>
      <c r="N53" s="8"/>
      <c r="O53" s="8"/>
      <c r="P53" s="8"/>
      <c r="Q53" s="8"/>
      <c r="R53" s="8"/>
      <c r="S53" s="8"/>
      <c r="T53" s="8"/>
      <c r="U53" s="8"/>
      <c r="V53" s="8"/>
      <c r="W53" s="8"/>
      <c r="X53" s="8"/>
      <c r="Y53" s="8"/>
      <c r="Z53" s="8"/>
    </row>
    <row r="54" spans="1:26" ht="15.75" customHeight="1">
      <c r="A54" s="11"/>
      <c r="B54" s="12"/>
      <c r="C54" s="13"/>
      <c r="D54" s="13"/>
      <c r="E54" s="13"/>
      <c r="F54" s="8"/>
      <c r="G54" s="8"/>
      <c r="H54" s="8"/>
      <c r="I54" s="8"/>
      <c r="J54" s="8"/>
      <c r="K54" s="8"/>
      <c r="L54" s="8"/>
      <c r="M54" s="8"/>
      <c r="N54" s="8"/>
      <c r="O54" s="8"/>
      <c r="P54" s="8"/>
      <c r="Q54" s="8"/>
      <c r="R54" s="8"/>
      <c r="S54" s="8"/>
      <c r="T54" s="8"/>
      <c r="U54" s="8"/>
      <c r="V54" s="8"/>
      <c r="W54" s="8"/>
      <c r="X54" s="8"/>
      <c r="Y54" s="8"/>
      <c r="Z54" s="8"/>
    </row>
    <row r="55" spans="1:26" ht="15.75" customHeight="1">
      <c r="A55" s="11"/>
      <c r="B55" s="12"/>
      <c r="C55" s="13"/>
      <c r="D55" s="13"/>
      <c r="E55" s="13"/>
      <c r="F55" s="8"/>
      <c r="G55" s="8"/>
      <c r="H55" s="8"/>
      <c r="I55" s="8"/>
      <c r="J55" s="8"/>
      <c r="K55" s="8"/>
      <c r="L55" s="8"/>
      <c r="M55" s="8"/>
      <c r="N55" s="8"/>
      <c r="O55" s="8"/>
      <c r="P55" s="8"/>
      <c r="Q55" s="8"/>
      <c r="R55" s="8"/>
      <c r="S55" s="8"/>
      <c r="T55" s="8"/>
      <c r="U55" s="8"/>
      <c r="V55" s="8"/>
      <c r="W55" s="8"/>
      <c r="X55" s="8"/>
      <c r="Y55" s="8"/>
      <c r="Z55" s="8"/>
    </row>
    <row r="56" spans="1:26" ht="15.75" customHeight="1">
      <c r="A56" s="11"/>
      <c r="B56" s="12"/>
      <c r="C56" s="13"/>
      <c r="D56" s="13"/>
      <c r="E56" s="13"/>
      <c r="F56" s="8"/>
      <c r="G56" s="8"/>
      <c r="H56" s="8"/>
      <c r="I56" s="8"/>
      <c r="J56" s="8"/>
      <c r="K56" s="8"/>
      <c r="L56" s="8"/>
      <c r="M56" s="8"/>
      <c r="N56" s="8"/>
      <c r="O56" s="8"/>
      <c r="P56" s="8"/>
      <c r="Q56" s="8"/>
      <c r="R56" s="8"/>
      <c r="S56" s="8"/>
      <c r="T56" s="8"/>
      <c r="U56" s="8"/>
      <c r="V56" s="8"/>
      <c r="W56" s="8"/>
      <c r="X56" s="8"/>
      <c r="Y56" s="8"/>
      <c r="Z56" s="8"/>
    </row>
    <row r="57" spans="1:26" ht="15.75" customHeight="1">
      <c r="A57" s="11"/>
      <c r="B57" s="12"/>
      <c r="C57" s="13"/>
      <c r="D57" s="13"/>
      <c r="E57" s="13"/>
      <c r="F57" s="8"/>
      <c r="G57" s="8"/>
      <c r="H57" s="8"/>
      <c r="I57" s="8"/>
      <c r="J57" s="8"/>
      <c r="K57" s="8"/>
      <c r="L57" s="8"/>
      <c r="M57" s="8"/>
      <c r="N57" s="8"/>
      <c r="O57" s="8"/>
      <c r="P57" s="8"/>
      <c r="Q57" s="8"/>
      <c r="R57" s="8"/>
      <c r="S57" s="8"/>
      <c r="T57" s="8"/>
      <c r="U57" s="8"/>
      <c r="V57" s="8"/>
      <c r="W57" s="8"/>
      <c r="X57" s="8"/>
      <c r="Y57" s="8"/>
      <c r="Z57" s="8"/>
    </row>
    <row r="58" spans="1:26" ht="15.75" customHeight="1">
      <c r="A58" s="11"/>
      <c r="B58" s="12"/>
      <c r="C58" s="13"/>
      <c r="D58" s="13"/>
      <c r="E58" s="13"/>
      <c r="F58" s="8"/>
      <c r="G58" s="8"/>
      <c r="H58" s="8"/>
      <c r="I58" s="8"/>
      <c r="J58" s="8"/>
      <c r="K58" s="8"/>
      <c r="L58" s="8"/>
      <c r="M58" s="8"/>
      <c r="N58" s="8"/>
      <c r="O58" s="8"/>
      <c r="P58" s="8"/>
      <c r="Q58" s="8"/>
      <c r="R58" s="8"/>
      <c r="S58" s="8"/>
      <c r="T58" s="8"/>
      <c r="U58" s="8"/>
      <c r="V58" s="8"/>
      <c r="W58" s="8"/>
      <c r="X58" s="8"/>
      <c r="Y58" s="8"/>
      <c r="Z58" s="8"/>
    </row>
    <row r="59" spans="1:26" ht="15.75" customHeight="1">
      <c r="A59" s="11"/>
      <c r="B59" s="12"/>
      <c r="C59" s="13"/>
      <c r="D59" s="13"/>
      <c r="E59" s="13"/>
      <c r="F59" s="8"/>
      <c r="G59" s="8"/>
      <c r="H59" s="8"/>
      <c r="I59" s="8"/>
      <c r="J59" s="8"/>
      <c r="K59" s="8"/>
      <c r="L59" s="8"/>
      <c r="M59" s="8"/>
      <c r="N59" s="8"/>
      <c r="O59" s="8"/>
      <c r="P59" s="8"/>
      <c r="Q59" s="8"/>
      <c r="R59" s="8"/>
      <c r="S59" s="8"/>
      <c r="T59" s="8"/>
      <c r="U59" s="8"/>
      <c r="V59" s="8"/>
      <c r="W59" s="8"/>
      <c r="X59" s="8"/>
      <c r="Y59" s="8"/>
      <c r="Z59" s="8"/>
    </row>
    <row r="60" spans="1:26" ht="15.75" customHeight="1">
      <c r="A60" s="11"/>
      <c r="B60" s="12"/>
      <c r="C60" s="13"/>
      <c r="D60" s="13"/>
      <c r="E60" s="13"/>
      <c r="F60" s="8"/>
      <c r="G60" s="8"/>
      <c r="H60" s="8"/>
      <c r="I60" s="8"/>
      <c r="J60" s="8"/>
      <c r="K60" s="8"/>
      <c r="L60" s="8"/>
      <c r="M60" s="8"/>
      <c r="N60" s="8"/>
      <c r="O60" s="8"/>
      <c r="P60" s="8"/>
      <c r="Q60" s="8"/>
      <c r="R60" s="8"/>
      <c r="S60" s="8"/>
      <c r="T60" s="8"/>
      <c r="U60" s="8"/>
      <c r="V60" s="8"/>
      <c r="W60" s="8"/>
      <c r="X60" s="8"/>
      <c r="Y60" s="8"/>
      <c r="Z60" s="8"/>
    </row>
    <row r="61" spans="1:26" ht="15.75" customHeight="1">
      <c r="A61" s="11"/>
      <c r="B61" s="12"/>
      <c r="C61" s="13"/>
      <c r="D61" s="13"/>
      <c r="E61" s="13"/>
      <c r="F61" s="8"/>
      <c r="G61" s="8"/>
      <c r="H61" s="8"/>
      <c r="I61" s="8"/>
      <c r="J61" s="8"/>
      <c r="K61" s="8"/>
      <c r="L61" s="8"/>
      <c r="M61" s="8"/>
      <c r="N61" s="8"/>
      <c r="O61" s="8"/>
      <c r="P61" s="8"/>
      <c r="Q61" s="8"/>
      <c r="R61" s="8"/>
      <c r="S61" s="8"/>
      <c r="T61" s="8"/>
      <c r="U61" s="8"/>
      <c r="V61" s="8"/>
      <c r="W61" s="8"/>
      <c r="X61" s="8"/>
      <c r="Y61" s="8"/>
      <c r="Z61" s="8"/>
    </row>
    <row r="62" spans="1:26" ht="15.75" customHeight="1">
      <c r="A62" s="11"/>
      <c r="B62" s="12"/>
      <c r="C62" s="13"/>
      <c r="D62" s="13"/>
      <c r="E62" s="13"/>
      <c r="F62" s="8"/>
      <c r="G62" s="8"/>
      <c r="H62" s="8"/>
      <c r="I62" s="8"/>
      <c r="J62" s="8"/>
      <c r="K62" s="8"/>
      <c r="L62" s="8"/>
      <c r="M62" s="8"/>
      <c r="N62" s="8"/>
      <c r="O62" s="8"/>
      <c r="P62" s="8"/>
      <c r="Q62" s="8"/>
      <c r="R62" s="8"/>
      <c r="S62" s="8"/>
      <c r="T62" s="8"/>
      <c r="U62" s="8"/>
      <c r="V62" s="8"/>
      <c r="W62" s="8"/>
      <c r="X62" s="8"/>
      <c r="Y62" s="8"/>
      <c r="Z62" s="8"/>
    </row>
    <row r="63" spans="1:26" ht="15.75" customHeight="1">
      <c r="A63" s="11"/>
      <c r="B63" s="12"/>
      <c r="C63" s="13"/>
      <c r="D63" s="13"/>
      <c r="E63" s="13"/>
      <c r="F63" s="8"/>
      <c r="G63" s="8"/>
      <c r="H63" s="8"/>
      <c r="I63" s="8"/>
      <c r="J63" s="8"/>
      <c r="K63" s="8"/>
      <c r="L63" s="8"/>
      <c r="M63" s="8"/>
      <c r="N63" s="8"/>
      <c r="O63" s="8"/>
      <c r="P63" s="8"/>
      <c r="Q63" s="8"/>
      <c r="R63" s="8"/>
      <c r="S63" s="8"/>
      <c r="T63" s="8"/>
      <c r="U63" s="8"/>
      <c r="V63" s="8"/>
      <c r="W63" s="8"/>
      <c r="X63" s="8"/>
      <c r="Y63" s="8"/>
      <c r="Z63" s="8"/>
    </row>
    <row r="64" spans="1:26" ht="15.75" customHeight="1">
      <c r="A64" s="11"/>
      <c r="B64" s="12"/>
      <c r="C64" s="13"/>
      <c r="D64" s="13"/>
      <c r="E64" s="13"/>
      <c r="F64" s="8"/>
      <c r="G64" s="8"/>
      <c r="H64" s="8"/>
      <c r="I64" s="8"/>
      <c r="J64" s="8"/>
      <c r="K64" s="8"/>
      <c r="L64" s="8"/>
      <c r="M64" s="8"/>
      <c r="N64" s="8"/>
      <c r="O64" s="8"/>
      <c r="P64" s="8"/>
      <c r="Q64" s="8"/>
      <c r="R64" s="8"/>
      <c r="S64" s="8"/>
      <c r="T64" s="8"/>
      <c r="U64" s="8"/>
      <c r="V64" s="8"/>
      <c r="W64" s="8"/>
      <c r="X64" s="8"/>
      <c r="Y64" s="8"/>
      <c r="Z64" s="8"/>
    </row>
    <row r="65" spans="1:26" ht="15.75" customHeight="1">
      <c r="A65" s="11"/>
      <c r="B65" s="12"/>
      <c r="C65" s="13"/>
      <c r="D65" s="13"/>
      <c r="E65" s="13"/>
      <c r="F65" s="8"/>
      <c r="G65" s="8"/>
      <c r="H65" s="8"/>
      <c r="I65" s="8"/>
      <c r="J65" s="8"/>
      <c r="K65" s="8"/>
      <c r="L65" s="8"/>
      <c r="M65" s="8"/>
      <c r="N65" s="8"/>
      <c r="O65" s="8"/>
      <c r="P65" s="8"/>
      <c r="Q65" s="8"/>
      <c r="R65" s="8"/>
      <c r="S65" s="8"/>
      <c r="T65" s="8"/>
      <c r="U65" s="8"/>
      <c r="V65" s="8"/>
      <c r="W65" s="8"/>
      <c r="X65" s="8"/>
      <c r="Y65" s="8"/>
      <c r="Z65" s="8"/>
    </row>
    <row r="66" spans="1:26" ht="15.75" customHeight="1">
      <c r="A66" s="11"/>
      <c r="B66" s="12"/>
      <c r="C66" s="13"/>
      <c r="D66" s="13"/>
      <c r="E66" s="13"/>
      <c r="F66" s="8"/>
      <c r="G66" s="8"/>
      <c r="H66" s="8"/>
      <c r="I66" s="8"/>
      <c r="J66" s="8"/>
      <c r="K66" s="8"/>
      <c r="L66" s="8"/>
      <c r="M66" s="8"/>
      <c r="N66" s="8"/>
      <c r="O66" s="8"/>
      <c r="P66" s="8"/>
      <c r="Q66" s="8"/>
      <c r="R66" s="8"/>
      <c r="S66" s="8"/>
      <c r="T66" s="8"/>
      <c r="U66" s="8"/>
      <c r="V66" s="8"/>
      <c r="W66" s="8"/>
      <c r="X66" s="8"/>
      <c r="Y66" s="8"/>
      <c r="Z66" s="8"/>
    </row>
    <row r="67" spans="1:26" ht="15.75" customHeight="1">
      <c r="A67" s="11"/>
      <c r="B67" s="12"/>
      <c r="C67" s="13"/>
      <c r="D67" s="13"/>
      <c r="E67" s="13"/>
      <c r="F67" s="8"/>
      <c r="G67" s="8"/>
      <c r="H67" s="8"/>
      <c r="I67" s="8"/>
      <c r="J67" s="8"/>
      <c r="K67" s="8"/>
      <c r="L67" s="8"/>
      <c r="M67" s="8"/>
      <c r="N67" s="8"/>
      <c r="O67" s="8"/>
      <c r="P67" s="8"/>
      <c r="Q67" s="8"/>
      <c r="R67" s="8"/>
      <c r="S67" s="8"/>
      <c r="T67" s="8"/>
      <c r="U67" s="8"/>
      <c r="V67" s="8"/>
      <c r="W67" s="8"/>
      <c r="X67" s="8"/>
      <c r="Y67" s="8"/>
      <c r="Z67" s="8"/>
    </row>
    <row r="68" spans="1:26" ht="15.75" customHeight="1">
      <c r="A68" s="11"/>
      <c r="B68" s="12"/>
      <c r="C68" s="13"/>
      <c r="D68" s="13"/>
      <c r="E68" s="13"/>
      <c r="F68" s="8"/>
      <c r="G68" s="8"/>
      <c r="H68" s="8"/>
      <c r="I68" s="8"/>
      <c r="J68" s="8"/>
      <c r="K68" s="8"/>
      <c r="L68" s="8"/>
      <c r="M68" s="8"/>
      <c r="N68" s="8"/>
      <c r="O68" s="8"/>
      <c r="P68" s="8"/>
      <c r="Q68" s="8"/>
      <c r="R68" s="8"/>
      <c r="S68" s="8"/>
      <c r="T68" s="8"/>
      <c r="U68" s="8"/>
      <c r="V68" s="8"/>
      <c r="W68" s="8"/>
      <c r="X68" s="8"/>
      <c r="Y68" s="8"/>
      <c r="Z68" s="8"/>
    </row>
    <row r="69" spans="1:26" ht="15.75" customHeight="1">
      <c r="A69" s="11"/>
      <c r="B69" s="12"/>
      <c r="C69" s="13"/>
      <c r="D69" s="13"/>
      <c r="E69" s="13"/>
      <c r="F69" s="8"/>
      <c r="G69" s="8"/>
      <c r="H69" s="8"/>
      <c r="I69" s="8"/>
      <c r="J69" s="8"/>
      <c r="K69" s="8"/>
      <c r="L69" s="8"/>
      <c r="M69" s="8"/>
      <c r="N69" s="8"/>
      <c r="O69" s="8"/>
      <c r="P69" s="8"/>
      <c r="Q69" s="8"/>
      <c r="R69" s="8"/>
      <c r="S69" s="8"/>
      <c r="T69" s="8"/>
      <c r="U69" s="8"/>
      <c r="V69" s="8"/>
      <c r="W69" s="8"/>
      <c r="X69" s="8"/>
      <c r="Y69" s="8"/>
      <c r="Z69" s="8"/>
    </row>
    <row r="70" spans="1:26" ht="15.75" customHeight="1">
      <c r="A70" s="11"/>
      <c r="B70" s="12"/>
      <c r="C70" s="13"/>
      <c r="D70" s="13"/>
      <c r="E70" s="13"/>
      <c r="F70" s="8"/>
      <c r="G70" s="8"/>
      <c r="H70" s="8"/>
      <c r="I70" s="8"/>
      <c r="J70" s="8"/>
      <c r="K70" s="8"/>
      <c r="L70" s="8"/>
      <c r="M70" s="8"/>
      <c r="N70" s="8"/>
      <c r="O70" s="8"/>
      <c r="P70" s="8"/>
      <c r="Q70" s="8"/>
      <c r="R70" s="8"/>
      <c r="S70" s="8"/>
      <c r="T70" s="8"/>
      <c r="U70" s="8"/>
      <c r="V70" s="8"/>
      <c r="W70" s="8"/>
      <c r="X70" s="8"/>
      <c r="Y70" s="8"/>
      <c r="Z70" s="8"/>
    </row>
    <row r="71" spans="1:26" ht="15.75" customHeight="1">
      <c r="A71" s="11"/>
      <c r="B71" s="12"/>
      <c r="C71" s="13"/>
      <c r="D71" s="13"/>
      <c r="E71" s="13"/>
      <c r="F71" s="8"/>
      <c r="G71" s="8"/>
      <c r="H71" s="8"/>
      <c r="I71" s="8"/>
      <c r="J71" s="8"/>
      <c r="K71" s="8"/>
      <c r="L71" s="8"/>
      <c r="M71" s="8"/>
      <c r="N71" s="8"/>
      <c r="O71" s="8"/>
      <c r="P71" s="8"/>
      <c r="Q71" s="8"/>
      <c r="R71" s="8"/>
      <c r="S71" s="8"/>
      <c r="T71" s="8"/>
      <c r="U71" s="8"/>
      <c r="V71" s="8"/>
      <c r="W71" s="8"/>
      <c r="X71" s="8"/>
      <c r="Y71" s="8"/>
      <c r="Z71" s="8"/>
    </row>
    <row r="72" spans="1:26" ht="15.75" customHeight="1">
      <c r="A72" s="11"/>
      <c r="B72" s="12"/>
      <c r="C72" s="13"/>
      <c r="D72" s="13"/>
      <c r="E72" s="13"/>
      <c r="F72" s="8"/>
      <c r="G72" s="8"/>
      <c r="H72" s="8"/>
      <c r="I72" s="8"/>
      <c r="J72" s="8"/>
      <c r="K72" s="8"/>
      <c r="L72" s="8"/>
      <c r="M72" s="8"/>
      <c r="N72" s="8"/>
      <c r="O72" s="8"/>
      <c r="P72" s="8"/>
      <c r="Q72" s="8"/>
      <c r="R72" s="8"/>
      <c r="S72" s="8"/>
      <c r="T72" s="8"/>
      <c r="U72" s="8"/>
      <c r="V72" s="8"/>
      <c r="W72" s="8"/>
      <c r="X72" s="8"/>
      <c r="Y72" s="8"/>
      <c r="Z72" s="8"/>
    </row>
    <row r="73" spans="1:26" ht="15.75" customHeight="1">
      <c r="A73" s="11"/>
      <c r="B73" s="12"/>
      <c r="C73" s="13"/>
      <c r="D73" s="13"/>
      <c r="E73" s="13"/>
      <c r="F73" s="8"/>
      <c r="G73" s="8"/>
      <c r="H73" s="8"/>
      <c r="I73" s="8"/>
      <c r="J73" s="8"/>
      <c r="K73" s="8"/>
      <c r="L73" s="8"/>
      <c r="M73" s="8"/>
      <c r="N73" s="8"/>
      <c r="O73" s="8"/>
      <c r="P73" s="8"/>
      <c r="Q73" s="8"/>
      <c r="R73" s="8"/>
      <c r="S73" s="8"/>
      <c r="T73" s="8"/>
      <c r="U73" s="8"/>
      <c r="V73" s="8"/>
      <c r="W73" s="8"/>
      <c r="X73" s="8"/>
      <c r="Y73" s="8"/>
      <c r="Z73" s="8"/>
    </row>
    <row r="74" spans="1:26" ht="15.75" customHeight="1">
      <c r="A74" s="11"/>
      <c r="B74" s="12"/>
      <c r="C74" s="13"/>
      <c r="D74" s="13"/>
      <c r="E74" s="13"/>
      <c r="F74" s="8"/>
      <c r="G74" s="8"/>
      <c r="H74" s="8"/>
      <c r="I74" s="8"/>
      <c r="J74" s="8"/>
      <c r="K74" s="8"/>
      <c r="L74" s="8"/>
      <c r="M74" s="8"/>
      <c r="N74" s="8"/>
      <c r="O74" s="8"/>
      <c r="P74" s="8"/>
      <c r="Q74" s="8"/>
      <c r="R74" s="8"/>
      <c r="S74" s="8"/>
      <c r="T74" s="8"/>
      <c r="U74" s="8"/>
      <c r="V74" s="8"/>
      <c r="W74" s="8"/>
      <c r="X74" s="8"/>
      <c r="Y74" s="8"/>
      <c r="Z74" s="8"/>
    </row>
    <row r="75" spans="1:26" ht="15.75" customHeight="1">
      <c r="A75" s="11"/>
      <c r="B75" s="12"/>
      <c r="C75" s="13"/>
      <c r="D75" s="13"/>
      <c r="E75" s="13"/>
      <c r="F75" s="8"/>
      <c r="G75" s="8"/>
      <c r="H75" s="8"/>
      <c r="I75" s="8"/>
      <c r="J75" s="8"/>
      <c r="K75" s="8"/>
      <c r="L75" s="8"/>
      <c r="M75" s="8"/>
      <c r="N75" s="8"/>
      <c r="O75" s="8"/>
      <c r="P75" s="8"/>
      <c r="Q75" s="8"/>
      <c r="R75" s="8"/>
      <c r="S75" s="8"/>
      <c r="T75" s="8"/>
      <c r="U75" s="8"/>
      <c r="V75" s="8"/>
      <c r="W75" s="8"/>
      <c r="X75" s="8"/>
      <c r="Y75" s="8"/>
      <c r="Z75" s="8"/>
    </row>
    <row r="76" spans="1:26" ht="15.75" customHeight="1">
      <c r="A76" s="11"/>
      <c r="B76" s="12"/>
      <c r="C76" s="13"/>
      <c r="D76" s="13"/>
      <c r="E76" s="13"/>
      <c r="F76" s="8"/>
      <c r="G76" s="8"/>
      <c r="H76" s="8"/>
      <c r="I76" s="8"/>
      <c r="J76" s="8"/>
      <c r="K76" s="8"/>
      <c r="L76" s="8"/>
      <c r="M76" s="8"/>
      <c r="N76" s="8"/>
      <c r="O76" s="8"/>
      <c r="P76" s="8"/>
      <c r="Q76" s="8"/>
      <c r="R76" s="8"/>
      <c r="S76" s="8"/>
      <c r="T76" s="8"/>
      <c r="U76" s="8"/>
      <c r="V76" s="8"/>
      <c r="W76" s="8"/>
      <c r="X76" s="8"/>
      <c r="Y76" s="8"/>
      <c r="Z76" s="8"/>
    </row>
    <row r="77" spans="1:26" ht="15.75" customHeight="1">
      <c r="A77" s="11"/>
      <c r="B77" s="12"/>
      <c r="C77" s="13"/>
      <c r="D77" s="13"/>
      <c r="E77" s="13"/>
      <c r="F77" s="8"/>
      <c r="G77" s="8"/>
      <c r="H77" s="8"/>
      <c r="I77" s="8"/>
      <c r="J77" s="8"/>
      <c r="K77" s="8"/>
      <c r="L77" s="8"/>
      <c r="M77" s="8"/>
      <c r="N77" s="8"/>
      <c r="O77" s="8"/>
      <c r="P77" s="8"/>
      <c r="Q77" s="8"/>
      <c r="R77" s="8"/>
      <c r="S77" s="8"/>
      <c r="T77" s="8"/>
      <c r="U77" s="8"/>
      <c r="V77" s="8"/>
      <c r="W77" s="8"/>
      <c r="X77" s="8"/>
      <c r="Y77" s="8"/>
      <c r="Z77" s="8"/>
    </row>
    <row r="78" spans="1:26" ht="15.75" customHeight="1">
      <c r="A78" s="11"/>
      <c r="B78" s="12"/>
      <c r="C78" s="13"/>
      <c r="D78" s="13"/>
      <c r="E78" s="13"/>
      <c r="F78" s="8"/>
      <c r="G78" s="8"/>
      <c r="H78" s="8"/>
      <c r="I78" s="8"/>
      <c r="J78" s="8"/>
      <c r="K78" s="8"/>
      <c r="L78" s="8"/>
      <c r="M78" s="8"/>
      <c r="N78" s="8"/>
      <c r="O78" s="8"/>
      <c r="P78" s="8"/>
      <c r="Q78" s="8"/>
      <c r="R78" s="8"/>
      <c r="S78" s="8"/>
      <c r="T78" s="8"/>
      <c r="U78" s="8"/>
      <c r="V78" s="8"/>
      <c r="W78" s="8"/>
      <c r="X78" s="8"/>
      <c r="Y78" s="8"/>
      <c r="Z78" s="8"/>
    </row>
    <row r="79" spans="1:26" ht="15.75" customHeight="1">
      <c r="A79" s="11"/>
      <c r="B79" s="12"/>
      <c r="C79" s="13"/>
      <c r="D79" s="13"/>
      <c r="E79" s="13"/>
      <c r="F79" s="8"/>
      <c r="G79" s="8"/>
      <c r="H79" s="8"/>
      <c r="I79" s="8"/>
      <c r="J79" s="8"/>
      <c r="K79" s="8"/>
      <c r="L79" s="8"/>
      <c r="M79" s="8"/>
      <c r="N79" s="8"/>
      <c r="O79" s="8"/>
      <c r="P79" s="8"/>
      <c r="Q79" s="8"/>
      <c r="R79" s="8"/>
      <c r="S79" s="8"/>
      <c r="T79" s="8"/>
      <c r="U79" s="8"/>
      <c r="V79" s="8"/>
      <c r="W79" s="8"/>
      <c r="X79" s="8"/>
      <c r="Y79" s="8"/>
      <c r="Z79" s="8"/>
    </row>
    <row r="80" spans="1:26" ht="15.75" customHeight="1">
      <c r="A80" s="11"/>
      <c r="B80" s="12"/>
      <c r="C80" s="13"/>
      <c r="D80" s="13"/>
      <c r="E80" s="13"/>
      <c r="F80" s="8"/>
      <c r="G80" s="8"/>
      <c r="H80" s="8"/>
      <c r="I80" s="8"/>
      <c r="J80" s="8"/>
      <c r="K80" s="8"/>
      <c r="L80" s="8"/>
      <c r="M80" s="8"/>
      <c r="N80" s="8"/>
      <c r="O80" s="8"/>
      <c r="P80" s="8"/>
      <c r="Q80" s="8"/>
      <c r="R80" s="8"/>
      <c r="S80" s="8"/>
      <c r="T80" s="8"/>
      <c r="U80" s="8"/>
      <c r="V80" s="8"/>
      <c r="W80" s="8"/>
      <c r="X80" s="8"/>
      <c r="Y80" s="8"/>
      <c r="Z80" s="8"/>
    </row>
    <row r="81" spans="1:26" ht="15.75" customHeight="1">
      <c r="A81" s="11"/>
      <c r="B81" s="12"/>
      <c r="C81" s="13"/>
      <c r="D81" s="13"/>
      <c r="E81" s="13"/>
      <c r="F81" s="8"/>
      <c r="G81" s="8"/>
      <c r="H81" s="8"/>
      <c r="I81" s="8"/>
      <c r="J81" s="8"/>
      <c r="K81" s="8"/>
      <c r="L81" s="8"/>
      <c r="M81" s="8"/>
      <c r="N81" s="8"/>
      <c r="O81" s="8"/>
      <c r="P81" s="8"/>
      <c r="Q81" s="8"/>
      <c r="R81" s="8"/>
      <c r="S81" s="8"/>
      <c r="T81" s="8"/>
      <c r="U81" s="8"/>
      <c r="V81" s="8"/>
      <c r="W81" s="8"/>
      <c r="X81" s="8"/>
      <c r="Y81" s="8"/>
      <c r="Z81" s="8"/>
    </row>
    <row r="82" spans="1:26" ht="15.75" customHeight="1">
      <c r="A82" s="11"/>
      <c r="B82" s="12"/>
      <c r="C82" s="13"/>
      <c r="D82" s="13"/>
      <c r="E82" s="13"/>
      <c r="F82" s="8"/>
      <c r="G82" s="8"/>
      <c r="H82" s="8"/>
      <c r="I82" s="8"/>
      <c r="J82" s="8"/>
      <c r="K82" s="8"/>
      <c r="L82" s="8"/>
      <c r="M82" s="8"/>
      <c r="N82" s="8"/>
      <c r="O82" s="8"/>
      <c r="P82" s="8"/>
      <c r="Q82" s="8"/>
      <c r="R82" s="8"/>
      <c r="S82" s="8"/>
      <c r="T82" s="8"/>
      <c r="U82" s="8"/>
      <c r="V82" s="8"/>
      <c r="W82" s="8"/>
      <c r="X82" s="8"/>
      <c r="Y82" s="8"/>
      <c r="Z82" s="8"/>
    </row>
    <row r="83" spans="1:26" ht="15.75" customHeight="1">
      <c r="A83" s="11"/>
      <c r="B83" s="12"/>
      <c r="C83" s="13"/>
      <c r="D83" s="13"/>
      <c r="E83" s="13"/>
      <c r="F83" s="8"/>
      <c r="G83" s="8"/>
      <c r="H83" s="8"/>
      <c r="I83" s="8"/>
      <c r="J83" s="8"/>
      <c r="K83" s="8"/>
      <c r="L83" s="8"/>
      <c r="M83" s="8"/>
      <c r="N83" s="8"/>
      <c r="O83" s="8"/>
      <c r="P83" s="8"/>
      <c r="Q83" s="8"/>
      <c r="R83" s="8"/>
      <c r="S83" s="8"/>
      <c r="T83" s="8"/>
      <c r="U83" s="8"/>
      <c r="V83" s="8"/>
      <c r="W83" s="8"/>
      <c r="X83" s="8"/>
      <c r="Y83" s="8"/>
      <c r="Z83" s="8"/>
    </row>
    <row r="84" spans="1:26" ht="15.75" customHeight="1">
      <c r="A84" s="11"/>
      <c r="B84" s="12"/>
      <c r="C84" s="13"/>
      <c r="D84" s="13"/>
      <c r="E84" s="13"/>
      <c r="F84" s="8"/>
      <c r="G84" s="8"/>
      <c r="H84" s="8"/>
      <c r="I84" s="8"/>
      <c r="J84" s="8"/>
      <c r="K84" s="8"/>
      <c r="L84" s="8"/>
      <c r="M84" s="8"/>
      <c r="N84" s="8"/>
      <c r="O84" s="8"/>
      <c r="P84" s="8"/>
      <c r="Q84" s="8"/>
      <c r="R84" s="8"/>
      <c r="S84" s="8"/>
      <c r="T84" s="8"/>
      <c r="U84" s="8"/>
      <c r="V84" s="8"/>
      <c r="W84" s="8"/>
      <c r="X84" s="8"/>
      <c r="Y84" s="8"/>
      <c r="Z84" s="8"/>
    </row>
    <row r="85" spans="1:26" ht="15.75" customHeight="1">
      <c r="A85" s="11"/>
      <c r="B85" s="12"/>
      <c r="C85" s="13"/>
      <c r="D85" s="13"/>
      <c r="E85" s="13"/>
      <c r="F85" s="8"/>
      <c r="G85" s="8"/>
      <c r="H85" s="8"/>
      <c r="I85" s="8"/>
      <c r="J85" s="8"/>
      <c r="K85" s="8"/>
      <c r="L85" s="8"/>
      <c r="M85" s="8"/>
      <c r="N85" s="8"/>
      <c r="O85" s="8"/>
      <c r="P85" s="8"/>
      <c r="Q85" s="8"/>
      <c r="R85" s="8"/>
      <c r="S85" s="8"/>
      <c r="T85" s="8"/>
      <c r="U85" s="8"/>
      <c r="V85" s="8"/>
      <c r="W85" s="8"/>
      <c r="X85" s="8"/>
      <c r="Y85" s="8"/>
      <c r="Z85" s="8"/>
    </row>
    <row r="86" spans="1:26" ht="15.75" customHeight="1">
      <c r="A86" s="11"/>
      <c r="B86" s="12"/>
      <c r="C86" s="13"/>
      <c r="D86" s="13"/>
      <c r="E86" s="13"/>
      <c r="F86" s="8"/>
      <c r="G86" s="8"/>
      <c r="H86" s="8"/>
      <c r="I86" s="8"/>
      <c r="J86" s="8"/>
      <c r="K86" s="8"/>
      <c r="L86" s="8"/>
      <c r="M86" s="8"/>
      <c r="N86" s="8"/>
      <c r="O86" s="8"/>
      <c r="P86" s="8"/>
      <c r="Q86" s="8"/>
      <c r="R86" s="8"/>
      <c r="S86" s="8"/>
      <c r="T86" s="8"/>
      <c r="U86" s="8"/>
      <c r="V86" s="8"/>
      <c r="W86" s="8"/>
      <c r="X86" s="8"/>
      <c r="Y86" s="8"/>
      <c r="Z86" s="8"/>
    </row>
    <row r="87" spans="1:26" ht="15.75" customHeight="1">
      <c r="A87" s="11"/>
      <c r="B87" s="12"/>
      <c r="C87" s="13"/>
      <c r="D87" s="13"/>
      <c r="E87" s="13"/>
      <c r="F87" s="8"/>
      <c r="G87" s="8"/>
      <c r="H87" s="8"/>
      <c r="I87" s="8"/>
      <c r="J87" s="8"/>
      <c r="K87" s="8"/>
      <c r="L87" s="8"/>
      <c r="M87" s="8"/>
      <c r="N87" s="8"/>
      <c r="O87" s="8"/>
      <c r="P87" s="8"/>
      <c r="Q87" s="8"/>
      <c r="R87" s="8"/>
      <c r="S87" s="8"/>
      <c r="T87" s="8"/>
      <c r="U87" s="8"/>
      <c r="V87" s="8"/>
      <c r="W87" s="8"/>
      <c r="X87" s="8"/>
      <c r="Y87" s="8"/>
      <c r="Z87" s="8"/>
    </row>
    <row r="88" spans="1:26" ht="15.75" customHeight="1">
      <c r="A88" s="11"/>
      <c r="B88" s="12"/>
      <c r="C88" s="13"/>
      <c r="D88" s="13"/>
      <c r="E88" s="13"/>
      <c r="F88" s="8"/>
      <c r="G88" s="8"/>
      <c r="H88" s="8"/>
      <c r="I88" s="8"/>
      <c r="J88" s="8"/>
      <c r="K88" s="8"/>
      <c r="L88" s="8"/>
      <c r="M88" s="8"/>
      <c r="N88" s="8"/>
      <c r="O88" s="8"/>
      <c r="P88" s="8"/>
      <c r="Q88" s="8"/>
      <c r="R88" s="8"/>
      <c r="S88" s="8"/>
      <c r="T88" s="8"/>
      <c r="U88" s="8"/>
      <c r="V88" s="8"/>
      <c r="W88" s="8"/>
      <c r="X88" s="8"/>
      <c r="Y88" s="8"/>
      <c r="Z88" s="8"/>
    </row>
    <row r="89" spans="1:26" ht="15.75" customHeight="1">
      <c r="A89" s="11"/>
      <c r="B89" s="12"/>
      <c r="C89" s="13"/>
      <c r="D89" s="13"/>
      <c r="E89" s="13"/>
      <c r="F89" s="8"/>
      <c r="G89" s="8"/>
      <c r="H89" s="8"/>
      <c r="I89" s="8"/>
      <c r="J89" s="8"/>
      <c r="K89" s="8"/>
      <c r="L89" s="8"/>
      <c r="M89" s="8"/>
      <c r="N89" s="8"/>
      <c r="O89" s="8"/>
      <c r="P89" s="8"/>
      <c r="Q89" s="8"/>
      <c r="R89" s="8"/>
      <c r="S89" s="8"/>
      <c r="T89" s="8"/>
      <c r="U89" s="8"/>
      <c r="V89" s="8"/>
      <c r="W89" s="8"/>
      <c r="X89" s="8"/>
      <c r="Y89" s="8"/>
      <c r="Z89" s="8"/>
    </row>
    <row r="90" spans="1:26" ht="15.75" customHeight="1">
      <c r="A90" s="11"/>
      <c r="B90" s="12"/>
      <c r="C90" s="13"/>
      <c r="D90" s="13"/>
      <c r="E90" s="13"/>
      <c r="F90" s="8"/>
      <c r="G90" s="8"/>
      <c r="H90" s="8"/>
      <c r="I90" s="8"/>
      <c r="J90" s="8"/>
      <c r="K90" s="8"/>
      <c r="L90" s="8"/>
      <c r="M90" s="8"/>
      <c r="N90" s="8"/>
      <c r="O90" s="8"/>
      <c r="P90" s="8"/>
      <c r="Q90" s="8"/>
      <c r="R90" s="8"/>
      <c r="S90" s="8"/>
      <c r="T90" s="8"/>
      <c r="U90" s="8"/>
      <c r="V90" s="8"/>
      <c r="W90" s="8"/>
      <c r="X90" s="8"/>
      <c r="Y90" s="8"/>
      <c r="Z90" s="8"/>
    </row>
    <row r="91" spans="1:26" ht="15.75" customHeight="1">
      <c r="A91" s="11"/>
      <c r="B91" s="12"/>
      <c r="C91" s="13"/>
      <c r="D91" s="13"/>
      <c r="E91" s="13"/>
      <c r="F91" s="8"/>
      <c r="G91" s="8"/>
      <c r="H91" s="8"/>
      <c r="I91" s="8"/>
      <c r="J91" s="8"/>
      <c r="K91" s="8"/>
      <c r="L91" s="8"/>
      <c r="M91" s="8"/>
      <c r="N91" s="8"/>
      <c r="O91" s="8"/>
      <c r="P91" s="8"/>
      <c r="Q91" s="8"/>
      <c r="R91" s="8"/>
      <c r="S91" s="8"/>
      <c r="T91" s="8"/>
      <c r="U91" s="8"/>
      <c r="V91" s="8"/>
      <c r="W91" s="8"/>
      <c r="X91" s="8"/>
      <c r="Y91" s="8"/>
      <c r="Z91" s="8"/>
    </row>
    <row r="92" spans="1:26" ht="15.75" customHeight="1">
      <c r="A92" s="11"/>
      <c r="B92" s="12"/>
      <c r="C92" s="13"/>
      <c r="D92" s="13"/>
      <c r="E92" s="13"/>
      <c r="F92" s="8"/>
      <c r="G92" s="8"/>
      <c r="H92" s="8"/>
      <c r="I92" s="8"/>
      <c r="J92" s="8"/>
      <c r="K92" s="8"/>
      <c r="L92" s="8"/>
      <c r="M92" s="8"/>
      <c r="N92" s="8"/>
      <c r="O92" s="8"/>
      <c r="P92" s="8"/>
      <c r="Q92" s="8"/>
      <c r="R92" s="8"/>
      <c r="S92" s="8"/>
      <c r="T92" s="8"/>
      <c r="U92" s="8"/>
      <c r="V92" s="8"/>
      <c r="W92" s="8"/>
      <c r="X92" s="8"/>
      <c r="Y92" s="8"/>
      <c r="Z92" s="8"/>
    </row>
    <row r="93" spans="1:26" ht="15.75" customHeight="1">
      <c r="A93" s="11"/>
      <c r="B93" s="12"/>
      <c r="C93" s="13"/>
      <c r="D93" s="13"/>
      <c r="E93" s="13"/>
      <c r="F93" s="8"/>
      <c r="G93" s="8"/>
      <c r="H93" s="8"/>
      <c r="I93" s="8"/>
      <c r="J93" s="8"/>
      <c r="K93" s="8"/>
      <c r="L93" s="8"/>
      <c r="M93" s="8"/>
      <c r="N93" s="8"/>
      <c r="O93" s="8"/>
      <c r="P93" s="8"/>
      <c r="Q93" s="8"/>
      <c r="R93" s="8"/>
      <c r="S93" s="8"/>
      <c r="T93" s="8"/>
      <c r="U93" s="8"/>
      <c r="V93" s="8"/>
      <c r="W93" s="8"/>
      <c r="X93" s="8"/>
      <c r="Y93" s="8"/>
      <c r="Z93" s="8"/>
    </row>
    <row r="94" spans="1:26" ht="15.75" customHeight="1">
      <c r="A94" s="11"/>
      <c r="B94" s="12"/>
      <c r="C94" s="13"/>
      <c r="D94" s="13"/>
      <c r="E94" s="13"/>
      <c r="F94" s="8"/>
      <c r="G94" s="8"/>
      <c r="H94" s="8"/>
      <c r="I94" s="8"/>
      <c r="J94" s="8"/>
      <c r="K94" s="8"/>
      <c r="L94" s="8"/>
      <c r="M94" s="8"/>
      <c r="N94" s="8"/>
      <c r="O94" s="8"/>
      <c r="P94" s="8"/>
      <c r="Q94" s="8"/>
      <c r="R94" s="8"/>
      <c r="S94" s="8"/>
      <c r="T94" s="8"/>
      <c r="U94" s="8"/>
      <c r="V94" s="8"/>
      <c r="W94" s="8"/>
      <c r="X94" s="8"/>
      <c r="Y94" s="8"/>
      <c r="Z94" s="8"/>
    </row>
    <row r="95" spans="1:26" ht="15.75" customHeight="1">
      <c r="A95" s="11"/>
      <c r="B95" s="12"/>
      <c r="C95" s="13"/>
      <c r="D95" s="13"/>
      <c r="E95" s="13"/>
      <c r="F95" s="8"/>
      <c r="G95" s="8"/>
      <c r="H95" s="8"/>
      <c r="I95" s="8"/>
      <c r="J95" s="8"/>
      <c r="K95" s="8"/>
      <c r="L95" s="8"/>
      <c r="M95" s="8"/>
      <c r="N95" s="8"/>
      <c r="O95" s="8"/>
      <c r="P95" s="8"/>
      <c r="Q95" s="8"/>
      <c r="R95" s="8"/>
      <c r="S95" s="8"/>
      <c r="T95" s="8"/>
      <c r="U95" s="8"/>
      <c r="V95" s="8"/>
      <c r="W95" s="8"/>
      <c r="X95" s="8"/>
      <c r="Y95" s="8"/>
      <c r="Z95" s="8"/>
    </row>
    <row r="96" spans="1:26" ht="15.75" customHeight="1">
      <c r="A96" s="11"/>
      <c r="B96" s="12"/>
      <c r="C96" s="13"/>
      <c r="D96" s="13"/>
      <c r="E96" s="13"/>
      <c r="F96" s="8"/>
      <c r="G96" s="8"/>
      <c r="H96" s="8"/>
      <c r="I96" s="8"/>
      <c r="J96" s="8"/>
      <c r="K96" s="8"/>
      <c r="L96" s="8"/>
      <c r="M96" s="8"/>
      <c r="N96" s="8"/>
      <c r="O96" s="8"/>
      <c r="P96" s="8"/>
      <c r="Q96" s="8"/>
      <c r="R96" s="8"/>
      <c r="S96" s="8"/>
      <c r="T96" s="8"/>
      <c r="U96" s="8"/>
      <c r="V96" s="8"/>
      <c r="W96" s="8"/>
      <c r="X96" s="8"/>
      <c r="Y96" s="8"/>
      <c r="Z96" s="8"/>
    </row>
    <row r="97" spans="1:26" ht="15.75" customHeight="1">
      <c r="A97" s="11"/>
      <c r="B97" s="12"/>
      <c r="C97" s="13"/>
      <c r="D97" s="13"/>
      <c r="E97" s="13"/>
      <c r="F97" s="8"/>
      <c r="G97" s="8"/>
      <c r="H97" s="8"/>
      <c r="I97" s="8"/>
      <c r="J97" s="8"/>
      <c r="K97" s="8"/>
      <c r="L97" s="8"/>
      <c r="M97" s="8"/>
      <c r="N97" s="8"/>
      <c r="O97" s="8"/>
      <c r="P97" s="8"/>
      <c r="Q97" s="8"/>
      <c r="R97" s="8"/>
      <c r="S97" s="8"/>
      <c r="T97" s="8"/>
      <c r="U97" s="8"/>
      <c r="V97" s="8"/>
      <c r="W97" s="8"/>
      <c r="X97" s="8"/>
      <c r="Y97" s="8"/>
      <c r="Z97" s="8"/>
    </row>
    <row r="98" spans="1:26" ht="15.75" customHeight="1">
      <c r="A98" s="11"/>
      <c r="B98" s="12"/>
      <c r="C98" s="13"/>
      <c r="D98" s="13"/>
      <c r="E98" s="13"/>
      <c r="F98" s="8"/>
      <c r="G98" s="8"/>
      <c r="H98" s="8"/>
      <c r="I98" s="8"/>
      <c r="J98" s="8"/>
      <c r="K98" s="8"/>
      <c r="L98" s="8"/>
      <c r="M98" s="8"/>
      <c r="N98" s="8"/>
      <c r="O98" s="8"/>
      <c r="P98" s="8"/>
      <c r="Q98" s="8"/>
      <c r="R98" s="8"/>
      <c r="S98" s="8"/>
      <c r="T98" s="8"/>
      <c r="U98" s="8"/>
      <c r="V98" s="8"/>
      <c r="W98" s="8"/>
      <c r="X98" s="8"/>
      <c r="Y98" s="8"/>
      <c r="Z98" s="8"/>
    </row>
    <row r="99" spans="1:26" ht="15.75" customHeight="1">
      <c r="A99" s="11"/>
      <c r="B99" s="12"/>
      <c r="C99" s="13"/>
      <c r="D99" s="13"/>
      <c r="E99" s="13"/>
      <c r="F99" s="8"/>
      <c r="G99" s="8"/>
      <c r="H99" s="8"/>
      <c r="I99" s="8"/>
      <c r="J99" s="8"/>
      <c r="K99" s="8"/>
      <c r="L99" s="8"/>
      <c r="M99" s="8"/>
      <c r="N99" s="8"/>
      <c r="O99" s="8"/>
      <c r="P99" s="8"/>
      <c r="Q99" s="8"/>
      <c r="R99" s="8"/>
      <c r="S99" s="8"/>
      <c r="T99" s="8"/>
      <c r="U99" s="8"/>
      <c r="V99" s="8"/>
      <c r="W99" s="8"/>
      <c r="X99" s="8"/>
      <c r="Y99" s="8"/>
      <c r="Z99" s="8"/>
    </row>
    <row r="100" spans="1:26" ht="15.75" customHeight="1">
      <c r="A100" s="11"/>
      <c r="B100" s="12"/>
      <c r="C100" s="13"/>
      <c r="D100" s="13"/>
      <c r="E100" s="13"/>
      <c r="F100" s="8"/>
      <c r="G100" s="8"/>
      <c r="H100" s="8"/>
      <c r="I100" s="8"/>
      <c r="J100" s="8"/>
      <c r="K100" s="8"/>
      <c r="L100" s="8"/>
      <c r="M100" s="8"/>
      <c r="N100" s="8"/>
      <c r="O100" s="8"/>
      <c r="P100" s="8"/>
      <c r="Q100" s="8"/>
      <c r="R100" s="8"/>
      <c r="S100" s="8"/>
      <c r="T100" s="8"/>
      <c r="U100" s="8"/>
      <c r="V100" s="8"/>
      <c r="W100" s="8"/>
      <c r="X100" s="8"/>
      <c r="Y100" s="8"/>
      <c r="Z100" s="8"/>
    </row>
    <row r="101" spans="1:26" ht="15.75" customHeight="1">
      <c r="A101" s="11"/>
      <c r="B101" s="12"/>
      <c r="C101" s="13"/>
      <c r="D101" s="13"/>
      <c r="E101" s="13"/>
      <c r="F101" s="8"/>
      <c r="G101" s="8"/>
      <c r="H101" s="8"/>
      <c r="I101" s="8"/>
      <c r="J101" s="8"/>
      <c r="K101" s="8"/>
      <c r="L101" s="8"/>
      <c r="M101" s="8"/>
      <c r="N101" s="8"/>
      <c r="O101" s="8"/>
      <c r="P101" s="8"/>
      <c r="Q101" s="8"/>
      <c r="R101" s="8"/>
      <c r="S101" s="8"/>
      <c r="T101" s="8"/>
      <c r="U101" s="8"/>
      <c r="V101" s="8"/>
      <c r="W101" s="8"/>
      <c r="X101" s="8"/>
      <c r="Y101" s="8"/>
      <c r="Z101" s="8"/>
    </row>
    <row r="102" spans="1:26" ht="15.75" customHeight="1">
      <c r="A102" s="11"/>
      <c r="B102" s="12"/>
      <c r="C102" s="13"/>
      <c r="D102" s="13"/>
      <c r="E102" s="13"/>
      <c r="F102" s="8"/>
      <c r="G102" s="8"/>
      <c r="H102" s="8"/>
      <c r="I102" s="8"/>
      <c r="J102" s="8"/>
      <c r="K102" s="8"/>
      <c r="L102" s="8"/>
      <c r="M102" s="8"/>
      <c r="N102" s="8"/>
      <c r="O102" s="8"/>
      <c r="P102" s="8"/>
      <c r="Q102" s="8"/>
      <c r="R102" s="8"/>
      <c r="S102" s="8"/>
      <c r="T102" s="8"/>
      <c r="U102" s="8"/>
      <c r="V102" s="8"/>
      <c r="W102" s="8"/>
      <c r="X102" s="8"/>
      <c r="Y102" s="8"/>
      <c r="Z102" s="8"/>
    </row>
    <row r="103" spans="1:26" ht="15.75" customHeight="1">
      <c r="A103" s="11"/>
      <c r="B103" s="12"/>
      <c r="C103" s="13"/>
      <c r="D103" s="13"/>
      <c r="E103" s="13"/>
      <c r="F103" s="8"/>
      <c r="G103" s="8"/>
      <c r="H103" s="8"/>
      <c r="I103" s="8"/>
      <c r="J103" s="8"/>
      <c r="K103" s="8"/>
      <c r="L103" s="8"/>
      <c r="M103" s="8"/>
      <c r="N103" s="8"/>
      <c r="O103" s="8"/>
      <c r="P103" s="8"/>
      <c r="Q103" s="8"/>
      <c r="R103" s="8"/>
      <c r="S103" s="8"/>
      <c r="T103" s="8"/>
      <c r="U103" s="8"/>
      <c r="V103" s="8"/>
      <c r="W103" s="8"/>
      <c r="X103" s="8"/>
      <c r="Y103" s="8"/>
      <c r="Z103" s="8"/>
    </row>
    <row r="104" spans="1:26" ht="15.75" customHeight="1">
      <c r="A104" s="11"/>
      <c r="B104" s="12"/>
      <c r="C104" s="13"/>
      <c r="D104" s="13"/>
      <c r="E104" s="13"/>
      <c r="F104" s="8"/>
      <c r="G104" s="8"/>
      <c r="H104" s="8"/>
      <c r="I104" s="8"/>
      <c r="J104" s="8"/>
      <c r="K104" s="8"/>
      <c r="L104" s="8"/>
      <c r="M104" s="8"/>
      <c r="N104" s="8"/>
      <c r="O104" s="8"/>
      <c r="P104" s="8"/>
      <c r="Q104" s="8"/>
      <c r="R104" s="8"/>
      <c r="S104" s="8"/>
      <c r="T104" s="8"/>
      <c r="U104" s="8"/>
      <c r="V104" s="8"/>
      <c r="W104" s="8"/>
      <c r="X104" s="8"/>
      <c r="Y104" s="8"/>
      <c r="Z104" s="8"/>
    </row>
    <row r="105" spans="1:26" ht="15.75" customHeight="1">
      <c r="A105" s="11"/>
      <c r="B105" s="12"/>
      <c r="C105" s="13"/>
      <c r="D105" s="13"/>
      <c r="E105" s="13"/>
      <c r="F105" s="8"/>
      <c r="G105" s="8"/>
      <c r="H105" s="8"/>
      <c r="I105" s="8"/>
      <c r="J105" s="8"/>
      <c r="K105" s="8"/>
      <c r="L105" s="8"/>
      <c r="M105" s="8"/>
      <c r="N105" s="8"/>
      <c r="O105" s="8"/>
      <c r="P105" s="8"/>
      <c r="Q105" s="8"/>
      <c r="R105" s="8"/>
      <c r="S105" s="8"/>
      <c r="T105" s="8"/>
      <c r="U105" s="8"/>
      <c r="V105" s="8"/>
      <c r="W105" s="8"/>
      <c r="X105" s="8"/>
      <c r="Y105" s="8"/>
      <c r="Z105" s="8"/>
    </row>
    <row r="106" spans="1:26" ht="15.75" customHeight="1">
      <c r="A106" s="11"/>
      <c r="B106" s="12"/>
      <c r="C106" s="13"/>
      <c r="D106" s="13"/>
      <c r="E106" s="13"/>
      <c r="F106" s="8"/>
      <c r="G106" s="8"/>
      <c r="H106" s="8"/>
      <c r="I106" s="8"/>
      <c r="J106" s="8"/>
      <c r="K106" s="8"/>
      <c r="L106" s="8"/>
      <c r="M106" s="8"/>
      <c r="N106" s="8"/>
      <c r="O106" s="8"/>
      <c r="P106" s="8"/>
      <c r="Q106" s="8"/>
      <c r="R106" s="8"/>
      <c r="S106" s="8"/>
      <c r="T106" s="8"/>
      <c r="U106" s="8"/>
      <c r="V106" s="8"/>
      <c r="W106" s="8"/>
      <c r="X106" s="8"/>
      <c r="Y106" s="8"/>
      <c r="Z106" s="8"/>
    </row>
    <row r="107" spans="1:26" ht="15.75" customHeight="1">
      <c r="A107" s="11"/>
      <c r="B107" s="12"/>
      <c r="C107" s="13"/>
      <c r="D107" s="13"/>
      <c r="E107" s="13"/>
      <c r="F107" s="8"/>
      <c r="G107" s="8"/>
      <c r="H107" s="8"/>
      <c r="I107" s="8"/>
      <c r="J107" s="8"/>
      <c r="K107" s="8"/>
      <c r="L107" s="8"/>
      <c r="M107" s="8"/>
      <c r="N107" s="8"/>
      <c r="O107" s="8"/>
      <c r="P107" s="8"/>
      <c r="Q107" s="8"/>
      <c r="R107" s="8"/>
      <c r="S107" s="8"/>
      <c r="T107" s="8"/>
      <c r="U107" s="8"/>
      <c r="V107" s="8"/>
      <c r="W107" s="8"/>
      <c r="X107" s="8"/>
      <c r="Y107" s="8"/>
      <c r="Z107" s="8"/>
    </row>
    <row r="108" spans="1:26" ht="15.75" customHeight="1">
      <c r="A108" s="11"/>
      <c r="B108" s="12"/>
      <c r="C108" s="13"/>
      <c r="D108" s="13"/>
      <c r="E108" s="13"/>
      <c r="F108" s="8"/>
      <c r="G108" s="8"/>
      <c r="H108" s="8"/>
      <c r="I108" s="8"/>
      <c r="J108" s="8"/>
      <c r="K108" s="8"/>
      <c r="L108" s="8"/>
      <c r="M108" s="8"/>
      <c r="N108" s="8"/>
      <c r="O108" s="8"/>
      <c r="P108" s="8"/>
      <c r="Q108" s="8"/>
      <c r="R108" s="8"/>
      <c r="S108" s="8"/>
      <c r="T108" s="8"/>
      <c r="U108" s="8"/>
      <c r="V108" s="8"/>
      <c r="W108" s="8"/>
      <c r="X108" s="8"/>
      <c r="Y108" s="8"/>
      <c r="Z108" s="8"/>
    </row>
    <row r="109" spans="1:26" ht="15.75" customHeight="1">
      <c r="A109" s="11"/>
      <c r="B109" s="12"/>
      <c r="C109" s="13"/>
      <c r="D109" s="13"/>
      <c r="E109" s="13"/>
      <c r="F109" s="8"/>
      <c r="G109" s="8"/>
      <c r="H109" s="8"/>
      <c r="I109" s="8"/>
      <c r="J109" s="8"/>
      <c r="K109" s="8"/>
      <c r="L109" s="8"/>
      <c r="M109" s="8"/>
      <c r="N109" s="8"/>
      <c r="O109" s="8"/>
      <c r="P109" s="8"/>
      <c r="Q109" s="8"/>
      <c r="R109" s="8"/>
      <c r="S109" s="8"/>
      <c r="T109" s="8"/>
      <c r="U109" s="8"/>
      <c r="V109" s="8"/>
      <c r="W109" s="8"/>
      <c r="X109" s="8"/>
      <c r="Y109" s="8"/>
      <c r="Z109" s="8"/>
    </row>
    <row r="110" spans="1:26" ht="15.75" customHeight="1">
      <c r="A110" s="11"/>
      <c r="B110" s="12"/>
      <c r="C110" s="13"/>
      <c r="D110" s="13"/>
      <c r="E110" s="13"/>
      <c r="F110" s="8"/>
      <c r="G110" s="8"/>
      <c r="H110" s="8"/>
      <c r="I110" s="8"/>
      <c r="J110" s="8"/>
      <c r="K110" s="8"/>
      <c r="L110" s="8"/>
      <c r="M110" s="8"/>
      <c r="N110" s="8"/>
      <c r="O110" s="8"/>
      <c r="P110" s="8"/>
      <c r="Q110" s="8"/>
      <c r="R110" s="8"/>
      <c r="S110" s="8"/>
      <c r="T110" s="8"/>
      <c r="U110" s="8"/>
      <c r="V110" s="8"/>
      <c r="W110" s="8"/>
      <c r="X110" s="8"/>
      <c r="Y110" s="8"/>
      <c r="Z110" s="8"/>
    </row>
    <row r="111" spans="1:26" ht="15.75" customHeight="1">
      <c r="A111" s="11"/>
      <c r="B111" s="12"/>
      <c r="C111" s="13"/>
      <c r="D111" s="13"/>
      <c r="E111" s="13"/>
      <c r="F111" s="8"/>
      <c r="G111" s="8"/>
      <c r="H111" s="8"/>
      <c r="I111" s="8"/>
      <c r="J111" s="8"/>
      <c r="K111" s="8"/>
      <c r="L111" s="8"/>
      <c r="M111" s="8"/>
      <c r="N111" s="8"/>
      <c r="O111" s="8"/>
      <c r="P111" s="8"/>
      <c r="Q111" s="8"/>
      <c r="R111" s="8"/>
      <c r="S111" s="8"/>
      <c r="T111" s="8"/>
      <c r="U111" s="8"/>
      <c r="V111" s="8"/>
      <c r="W111" s="8"/>
      <c r="X111" s="8"/>
      <c r="Y111" s="8"/>
      <c r="Z111" s="8"/>
    </row>
    <row r="112" spans="1:26" ht="15.75" customHeight="1">
      <c r="A112" s="11"/>
      <c r="B112" s="12"/>
      <c r="C112" s="13"/>
      <c r="D112" s="13"/>
      <c r="E112" s="13"/>
      <c r="F112" s="8"/>
      <c r="G112" s="8"/>
      <c r="H112" s="8"/>
      <c r="I112" s="8"/>
      <c r="J112" s="8"/>
      <c r="K112" s="8"/>
      <c r="L112" s="8"/>
      <c r="M112" s="8"/>
      <c r="N112" s="8"/>
      <c r="O112" s="8"/>
      <c r="P112" s="8"/>
      <c r="Q112" s="8"/>
      <c r="R112" s="8"/>
      <c r="S112" s="8"/>
      <c r="T112" s="8"/>
      <c r="U112" s="8"/>
      <c r="V112" s="8"/>
      <c r="W112" s="8"/>
      <c r="X112" s="8"/>
      <c r="Y112" s="8"/>
      <c r="Z112" s="8"/>
    </row>
    <row r="113" spans="1:26" ht="15.75" customHeight="1">
      <c r="A113" s="11"/>
      <c r="B113" s="12"/>
      <c r="C113" s="13"/>
      <c r="D113" s="13"/>
      <c r="E113" s="13"/>
      <c r="F113" s="8"/>
      <c r="G113" s="8"/>
      <c r="H113" s="8"/>
      <c r="I113" s="8"/>
      <c r="J113" s="8"/>
      <c r="K113" s="8"/>
      <c r="L113" s="8"/>
      <c r="M113" s="8"/>
      <c r="N113" s="8"/>
      <c r="O113" s="8"/>
      <c r="P113" s="8"/>
      <c r="Q113" s="8"/>
      <c r="R113" s="8"/>
      <c r="S113" s="8"/>
      <c r="T113" s="8"/>
      <c r="U113" s="8"/>
      <c r="V113" s="8"/>
      <c r="W113" s="8"/>
      <c r="X113" s="8"/>
      <c r="Y113" s="8"/>
      <c r="Z113" s="8"/>
    </row>
    <row r="114" spans="1:26" ht="15.75" customHeight="1">
      <c r="A114" s="11"/>
      <c r="B114" s="12"/>
      <c r="C114" s="13"/>
      <c r="D114" s="13"/>
      <c r="E114" s="13"/>
      <c r="F114" s="8"/>
      <c r="G114" s="8"/>
      <c r="H114" s="8"/>
      <c r="I114" s="8"/>
      <c r="J114" s="8"/>
      <c r="K114" s="8"/>
      <c r="L114" s="8"/>
      <c r="M114" s="8"/>
      <c r="N114" s="8"/>
      <c r="O114" s="8"/>
      <c r="P114" s="8"/>
      <c r="Q114" s="8"/>
      <c r="R114" s="8"/>
      <c r="S114" s="8"/>
      <c r="T114" s="8"/>
      <c r="U114" s="8"/>
      <c r="V114" s="8"/>
      <c r="W114" s="8"/>
      <c r="X114" s="8"/>
      <c r="Y114" s="8"/>
      <c r="Z114" s="8"/>
    </row>
    <row r="115" spans="1:26" ht="15.75" customHeight="1">
      <c r="A115" s="11"/>
      <c r="B115" s="12"/>
      <c r="C115" s="13"/>
      <c r="D115" s="13"/>
      <c r="E115" s="13"/>
      <c r="F115" s="8"/>
      <c r="G115" s="8"/>
      <c r="H115" s="8"/>
      <c r="I115" s="8"/>
      <c r="J115" s="8"/>
      <c r="K115" s="8"/>
      <c r="L115" s="8"/>
      <c r="M115" s="8"/>
      <c r="N115" s="8"/>
      <c r="O115" s="8"/>
      <c r="P115" s="8"/>
      <c r="Q115" s="8"/>
      <c r="R115" s="8"/>
      <c r="S115" s="8"/>
      <c r="T115" s="8"/>
      <c r="U115" s="8"/>
      <c r="V115" s="8"/>
      <c r="W115" s="8"/>
      <c r="X115" s="8"/>
      <c r="Y115" s="8"/>
      <c r="Z115" s="8"/>
    </row>
    <row r="116" spans="1:26" ht="15.75" customHeight="1">
      <c r="A116" s="11"/>
      <c r="B116" s="12"/>
      <c r="C116" s="13"/>
      <c r="D116" s="13"/>
      <c r="E116" s="13"/>
      <c r="F116" s="8"/>
      <c r="G116" s="8"/>
      <c r="H116" s="8"/>
      <c r="I116" s="8"/>
      <c r="J116" s="8"/>
      <c r="K116" s="8"/>
      <c r="L116" s="8"/>
      <c r="M116" s="8"/>
      <c r="N116" s="8"/>
      <c r="O116" s="8"/>
      <c r="P116" s="8"/>
      <c r="Q116" s="8"/>
      <c r="R116" s="8"/>
      <c r="S116" s="8"/>
      <c r="T116" s="8"/>
      <c r="U116" s="8"/>
      <c r="V116" s="8"/>
      <c r="W116" s="8"/>
      <c r="X116" s="8"/>
      <c r="Y116" s="8"/>
      <c r="Z116" s="8"/>
    </row>
    <row r="117" spans="1:26" ht="15.75" customHeight="1">
      <c r="A117" s="11"/>
      <c r="B117" s="12"/>
      <c r="C117" s="13"/>
      <c r="D117" s="13"/>
      <c r="E117" s="13"/>
      <c r="F117" s="8"/>
      <c r="G117" s="8"/>
      <c r="H117" s="8"/>
      <c r="I117" s="8"/>
      <c r="J117" s="8"/>
      <c r="K117" s="8"/>
      <c r="L117" s="8"/>
      <c r="M117" s="8"/>
      <c r="N117" s="8"/>
      <c r="O117" s="8"/>
      <c r="P117" s="8"/>
      <c r="Q117" s="8"/>
      <c r="R117" s="8"/>
      <c r="S117" s="8"/>
      <c r="T117" s="8"/>
      <c r="U117" s="8"/>
      <c r="V117" s="8"/>
      <c r="W117" s="8"/>
      <c r="X117" s="8"/>
      <c r="Y117" s="8"/>
      <c r="Z117" s="8"/>
    </row>
    <row r="118" spans="1:26" ht="15.75" customHeight="1">
      <c r="A118" s="11"/>
      <c r="B118" s="12"/>
      <c r="C118" s="13"/>
      <c r="D118" s="13"/>
      <c r="E118" s="13"/>
      <c r="F118" s="8"/>
      <c r="G118" s="8"/>
      <c r="H118" s="8"/>
      <c r="I118" s="8"/>
      <c r="J118" s="8"/>
      <c r="K118" s="8"/>
      <c r="L118" s="8"/>
      <c r="M118" s="8"/>
      <c r="N118" s="8"/>
      <c r="O118" s="8"/>
      <c r="P118" s="8"/>
      <c r="Q118" s="8"/>
      <c r="R118" s="8"/>
      <c r="S118" s="8"/>
      <c r="T118" s="8"/>
      <c r="U118" s="8"/>
      <c r="V118" s="8"/>
      <c r="W118" s="8"/>
      <c r="X118" s="8"/>
      <c r="Y118" s="8"/>
      <c r="Z118" s="8"/>
    </row>
    <row r="119" spans="1:26" ht="15.75" customHeight="1">
      <c r="A119" s="11"/>
      <c r="B119" s="12"/>
      <c r="C119" s="13"/>
      <c r="D119" s="13"/>
      <c r="E119" s="13"/>
      <c r="F119" s="8"/>
      <c r="G119" s="8"/>
      <c r="H119" s="8"/>
      <c r="I119" s="8"/>
      <c r="J119" s="8"/>
      <c r="K119" s="8"/>
      <c r="L119" s="8"/>
      <c r="M119" s="8"/>
      <c r="N119" s="8"/>
      <c r="O119" s="8"/>
      <c r="P119" s="8"/>
      <c r="Q119" s="8"/>
      <c r="R119" s="8"/>
      <c r="S119" s="8"/>
      <c r="T119" s="8"/>
      <c r="U119" s="8"/>
      <c r="V119" s="8"/>
      <c r="W119" s="8"/>
      <c r="X119" s="8"/>
      <c r="Y119" s="8"/>
      <c r="Z119" s="8"/>
    </row>
    <row r="120" spans="1:26" ht="15.75" customHeight="1">
      <c r="A120" s="11"/>
      <c r="B120" s="12"/>
      <c r="C120" s="13"/>
      <c r="D120" s="13"/>
      <c r="E120" s="13"/>
      <c r="F120" s="8"/>
      <c r="G120" s="8"/>
      <c r="H120" s="8"/>
      <c r="I120" s="8"/>
      <c r="J120" s="8"/>
      <c r="K120" s="8"/>
      <c r="L120" s="8"/>
      <c r="M120" s="8"/>
      <c r="N120" s="8"/>
      <c r="O120" s="8"/>
      <c r="P120" s="8"/>
      <c r="Q120" s="8"/>
      <c r="R120" s="8"/>
      <c r="S120" s="8"/>
      <c r="T120" s="8"/>
      <c r="U120" s="8"/>
      <c r="V120" s="8"/>
      <c r="W120" s="8"/>
      <c r="X120" s="8"/>
      <c r="Y120" s="8"/>
      <c r="Z120" s="8"/>
    </row>
    <row r="121" spans="1:26" ht="15.75" customHeight="1">
      <c r="A121" s="11"/>
      <c r="B121" s="12"/>
      <c r="C121" s="13"/>
      <c r="D121" s="13"/>
      <c r="E121" s="13"/>
      <c r="F121" s="8"/>
      <c r="G121" s="8"/>
      <c r="H121" s="8"/>
      <c r="I121" s="8"/>
      <c r="J121" s="8"/>
      <c r="K121" s="8"/>
      <c r="L121" s="8"/>
      <c r="M121" s="8"/>
      <c r="N121" s="8"/>
      <c r="O121" s="8"/>
      <c r="P121" s="8"/>
      <c r="Q121" s="8"/>
      <c r="R121" s="8"/>
      <c r="S121" s="8"/>
      <c r="T121" s="8"/>
      <c r="U121" s="8"/>
      <c r="V121" s="8"/>
      <c r="W121" s="8"/>
      <c r="X121" s="8"/>
      <c r="Y121" s="8"/>
      <c r="Z121" s="8"/>
    </row>
    <row r="122" spans="1:26" ht="15.75" customHeight="1">
      <c r="A122" s="11"/>
      <c r="B122" s="12"/>
      <c r="C122" s="13"/>
      <c r="D122" s="13"/>
      <c r="E122" s="13"/>
      <c r="F122" s="8"/>
      <c r="G122" s="8"/>
      <c r="H122" s="8"/>
      <c r="I122" s="8"/>
      <c r="J122" s="8"/>
      <c r="K122" s="8"/>
      <c r="L122" s="8"/>
      <c r="M122" s="8"/>
      <c r="N122" s="8"/>
      <c r="O122" s="8"/>
      <c r="P122" s="8"/>
      <c r="Q122" s="8"/>
      <c r="R122" s="8"/>
      <c r="S122" s="8"/>
      <c r="T122" s="8"/>
      <c r="U122" s="8"/>
      <c r="V122" s="8"/>
      <c r="W122" s="8"/>
      <c r="X122" s="8"/>
      <c r="Y122" s="8"/>
      <c r="Z122" s="8"/>
    </row>
    <row r="123" spans="1:26" ht="15.75" customHeight="1">
      <c r="A123" s="11"/>
      <c r="B123" s="12"/>
      <c r="C123" s="13"/>
      <c r="D123" s="13"/>
      <c r="E123" s="13"/>
      <c r="F123" s="8"/>
      <c r="G123" s="8"/>
      <c r="H123" s="8"/>
      <c r="I123" s="8"/>
      <c r="J123" s="8"/>
      <c r="K123" s="8"/>
      <c r="L123" s="8"/>
      <c r="M123" s="8"/>
      <c r="N123" s="8"/>
      <c r="O123" s="8"/>
      <c r="P123" s="8"/>
      <c r="Q123" s="8"/>
      <c r="R123" s="8"/>
      <c r="S123" s="8"/>
      <c r="T123" s="8"/>
      <c r="U123" s="8"/>
      <c r="V123" s="8"/>
      <c r="W123" s="8"/>
      <c r="X123" s="8"/>
      <c r="Y123" s="8"/>
      <c r="Z123" s="8"/>
    </row>
    <row r="124" spans="1:26" ht="15.75" customHeight="1">
      <c r="A124" s="11"/>
      <c r="B124" s="12"/>
      <c r="C124" s="13"/>
      <c r="D124" s="13"/>
      <c r="E124" s="13"/>
      <c r="F124" s="8"/>
      <c r="G124" s="8"/>
      <c r="H124" s="8"/>
      <c r="I124" s="8"/>
      <c r="J124" s="8"/>
      <c r="K124" s="8"/>
      <c r="L124" s="8"/>
      <c r="M124" s="8"/>
      <c r="N124" s="8"/>
      <c r="O124" s="8"/>
      <c r="P124" s="8"/>
      <c r="Q124" s="8"/>
      <c r="R124" s="8"/>
      <c r="S124" s="8"/>
      <c r="T124" s="8"/>
      <c r="U124" s="8"/>
      <c r="V124" s="8"/>
      <c r="W124" s="8"/>
      <c r="X124" s="8"/>
      <c r="Y124" s="8"/>
      <c r="Z124" s="8"/>
    </row>
    <row r="125" spans="1:26" ht="15.75" customHeight="1">
      <c r="A125" s="11"/>
      <c r="B125" s="12"/>
      <c r="C125" s="13"/>
      <c r="D125" s="13"/>
      <c r="E125" s="13"/>
      <c r="F125" s="8"/>
      <c r="G125" s="8"/>
      <c r="H125" s="8"/>
      <c r="I125" s="8"/>
      <c r="J125" s="8"/>
      <c r="K125" s="8"/>
      <c r="L125" s="8"/>
      <c r="M125" s="8"/>
      <c r="N125" s="8"/>
      <c r="O125" s="8"/>
      <c r="P125" s="8"/>
      <c r="Q125" s="8"/>
      <c r="R125" s="8"/>
      <c r="S125" s="8"/>
      <c r="T125" s="8"/>
      <c r="U125" s="8"/>
      <c r="V125" s="8"/>
      <c r="W125" s="8"/>
      <c r="X125" s="8"/>
      <c r="Y125" s="8"/>
      <c r="Z125" s="8"/>
    </row>
    <row r="126" spans="1:26" ht="15.75" customHeight="1">
      <c r="A126" s="11"/>
      <c r="B126" s="12"/>
      <c r="C126" s="13"/>
      <c r="D126" s="13"/>
      <c r="E126" s="13"/>
      <c r="F126" s="8"/>
      <c r="G126" s="8"/>
      <c r="H126" s="8"/>
      <c r="I126" s="8"/>
      <c r="J126" s="8"/>
      <c r="K126" s="8"/>
      <c r="L126" s="8"/>
      <c r="M126" s="8"/>
      <c r="N126" s="8"/>
      <c r="O126" s="8"/>
      <c r="P126" s="8"/>
      <c r="Q126" s="8"/>
      <c r="R126" s="8"/>
      <c r="S126" s="8"/>
      <c r="T126" s="8"/>
      <c r="U126" s="8"/>
      <c r="V126" s="8"/>
      <c r="W126" s="8"/>
      <c r="X126" s="8"/>
      <c r="Y126" s="8"/>
      <c r="Z126" s="8"/>
    </row>
    <row r="127" spans="1:26" ht="15.75" customHeight="1">
      <c r="A127" s="11"/>
      <c r="B127" s="12"/>
      <c r="C127" s="13"/>
      <c r="D127" s="13"/>
      <c r="E127" s="13"/>
      <c r="F127" s="8"/>
      <c r="G127" s="8"/>
      <c r="H127" s="8"/>
      <c r="I127" s="8"/>
      <c r="J127" s="8"/>
      <c r="K127" s="8"/>
      <c r="L127" s="8"/>
      <c r="M127" s="8"/>
      <c r="N127" s="8"/>
      <c r="O127" s="8"/>
      <c r="P127" s="8"/>
      <c r="Q127" s="8"/>
      <c r="R127" s="8"/>
      <c r="S127" s="8"/>
      <c r="T127" s="8"/>
      <c r="U127" s="8"/>
      <c r="V127" s="8"/>
      <c r="W127" s="8"/>
      <c r="X127" s="8"/>
      <c r="Y127" s="8"/>
      <c r="Z127" s="8"/>
    </row>
    <row r="128" spans="1:26" ht="15.75" customHeight="1">
      <c r="A128" s="11"/>
      <c r="B128" s="12"/>
      <c r="C128" s="13"/>
      <c r="D128" s="13"/>
      <c r="E128" s="13"/>
      <c r="F128" s="8"/>
      <c r="G128" s="8"/>
      <c r="H128" s="8"/>
      <c r="I128" s="8"/>
      <c r="J128" s="8"/>
      <c r="K128" s="8"/>
      <c r="L128" s="8"/>
      <c r="M128" s="8"/>
      <c r="N128" s="8"/>
      <c r="O128" s="8"/>
      <c r="P128" s="8"/>
      <c r="Q128" s="8"/>
      <c r="R128" s="8"/>
      <c r="S128" s="8"/>
      <c r="T128" s="8"/>
      <c r="U128" s="8"/>
      <c r="V128" s="8"/>
      <c r="W128" s="8"/>
      <c r="X128" s="8"/>
      <c r="Y128" s="8"/>
      <c r="Z128" s="8"/>
    </row>
    <row r="129" spans="1:26" ht="15.75" customHeight="1">
      <c r="A129" s="11"/>
      <c r="B129" s="12"/>
      <c r="C129" s="13"/>
      <c r="D129" s="13"/>
      <c r="E129" s="13"/>
      <c r="F129" s="8"/>
      <c r="G129" s="8"/>
      <c r="H129" s="8"/>
      <c r="I129" s="8"/>
      <c r="J129" s="8"/>
      <c r="K129" s="8"/>
      <c r="L129" s="8"/>
      <c r="M129" s="8"/>
      <c r="N129" s="8"/>
      <c r="O129" s="8"/>
      <c r="P129" s="8"/>
      <c r="Q129" s="8"/>
      <c r="R129" s="8"/>
      <c r="S129" s="8"/>
      <c r="T129" s="8"/>
      <c r="U129" s="8"/>
      <c r="V129" s="8"/>
      <c r="W129" s="8"/>
      <c r="X129" s="8"/>
      <c r="Y129" s="8"/>
      <c r="Z129" s="8"/>
    </row>
    <row r="130" spans="1:26" ht="15.75" customHeight="1">
      <c r="A130" s="11"/>
      <c r="B130" s="12"/>
      <c r="C130" s="13"/>
      <c r="D130" s="13"/>
      <c r="E130" s="13"/>
      <c r="F130" s="8"/>
      <c r="G130" s="8"/>
      <c r="H130" s="8"/>
      <c r="I130" s="8"/>
      <c r="J130" s="8"/>
      <c r="K130" s="8"/>
      <c r="L130" s="8"/>
      <c r="M130" s="8"/>
      <c r="N130" s="8"/>
      <c r="O130" s="8"/>
      <c r="P130" s="8"/>
      <c r="Q130" s="8"/>
      <c r="R130" s="8"/>
      <c r="S130" s="8"/>
      <c r="T130" s="8"/>
      <c r="U130" s="8"/>
      <c r="V130" s="8"/>
      <c r="W130" s="8"/>
      <c r="X130" s="8"/>
      <c r="Y130" s="8"/>
      <c r="Z130" s="8"/>
    </row>
    <row r="131" spans="1:26" ht="15.75" customHeight="1">
      <c r="A131" s="11"/>
      <c r="B131" s="12"/>
      <c r="C131" s="13"/>
      <c r="D131" s="13"/>
      <c r="E131" s="13"/>
      <c r="F131" s="8"/>
      <c r="G131" s="8"/>
      <c r="H131" s="8"/>
      <c r="I131" s="8"/>
      <c r="J131" s="8"/>
      <c r="K131" s="8"/>
      <c r="L131" s="8"/>
      <c r="M131" s="8"/>
      <c r="N131" s="8"/>
      <c r="O131" s="8"/>
      <c r="P131" s="8"/>
      <c r="Q131" s="8"/>
      <c r="R131" s="8"/>
      <c r="S131" s="8"/>
      <c r="T131" s="8"/>
      <c r="U131" s="8"/>
      <c r="V131" s="8"/>
      <c r="W131" s="8"/>
      <c r="X131" s="8"/>
      <c r="Y131" s="8"/>
      <c r="Z131" s="8"/>
    </row>
    <row r="132" spans="1:26" ht="15.75" customHeight="1">
      <c r="A132" s="11"/>
      <c r="B132" s="12"/>
      <c r="C132" s="13"/>
      <c r="D132" s="13"/>
      <c r="E132" s="13"/>
      <c r="F132" s="8"/>
      <c r="G132" s="8"/>
      <c r="H132" s="8"/>
      <c r="I132" s="8"/>
      <c r="J132" s="8"/>
      <c r="K132" s="8"/>
      <c r="L132" s="8"/>
      <c r="M132" s="8"/>
      <c r="N132" s="8"/>
      <c r="O132" s="8"/>
      <c r="P132" s="8"/>
      <c r="Q132" s="8"/>
      <c r="R132" s="8"/>
      <c r="S132" s="8"/>
      <c r="T132" s="8"/>
      <c r="U132" s="8"/>
      <c r="V132" s="8"/>
      <c r="W132" s="8"/>
      <c r="X132" s="8"/>
      <c r="Y132" s="8"/>
      <c r="Z132" s="8"/>
    </row>
    <row r="133" spans="1:26" ht="15.75" customHeight="1">
      <c r="A133" s="11"/>
      <c r="B133" s="12"/>
      <c r="C133" s="13"/>
      <c r="D133" s="13"/>
      <c r="E133" s="13"/>
      <c r="F133" s="8"/>
      <c r="G133" s="8"/>
      <c r="H133" s="8"/>
      <c r="I133" s="8"/>
      <c r="J133" s="8"/>
      <c r="K133" s="8"/>
      <c r="L133" s="8"/>
      <c r="M133" s="8"/>
      <c r="N133" s="8"/>
      <c r="O133" s="8"/>
      <c r="P133" s="8"/>
      <c r="Q133" s="8"/>
      <c r="R133" s="8"/>
      <c r="S133" s="8"/>
      <c r="T133" s="8"/>
      <c r="U133" s="8"/>
      <c r="V133" s="8"/>
      <c r="W133" s="8"/>
      <c r="X133" s="8"/>
      <c r="Y133" s="8"/>
      <c r="Z133" s="8"/>
    </row>
    <row r="134" spans="1:26" ht="15.75" customHeight="1">
      <c r="A134" s="11"/>
      <c r="B134" s="12"/>
      <c r="C134" s="13"/>
      <c r="D134" s="13"/>
      <c r="E134" s="13"/>
      <c r="F134" s="8"/>
      <c r="G134" s="8"/>
      <c r="H134" s="8"/>
      <c r="I134" s="8"/>
      <c r="J134" s="8"/>
      <c r="K134" s="8"/>
      <c r="L134" s="8"/>
      <c r="M134" s="8"/>
      <c r="N134" s="8"/>
      <c r="O134" s="8"/>
      <c r="P134" s="8"/>
      <c r="Q134" s="8"/>
      <c r="R134" s="8"/>
      <c r="S134" s="8"/>
      <c r="T134" s="8"/>
      <c r="U134" s="8"/>
      <c r="V134" s="8"/>
      <c r="W134" s="8"/>
      <c r="X134" s="8"/>
      <c r="Y134" s="8"/>
      <c r="Z134" s="8"/>
    </row>
    <row r="135" spans="1:26" ht="15.75" customHeight="1">
      <c r="A135" s="11"/>
      <c r="B135" s="12"/>
      <c r="C135" s="13"/>
      <c r="D135" s="13"/>
      <c r="E135" s="13"/>
      <c r="F135" s="8"/>
      <c r="G135" s="8"/>
      <c r="H135" s="8"/>
      <c r="I135" s="8"/>
      <c r="J135" s="8"/>
      <c r="K135" s="8"/>
      <c r="L135" s="8"/>
      <c r="M135" s="8"/>
      <c r="N135" s="8"/>
      <c r="O135" s="8"/>
      <c r="P135" s="8"/>
      <c r="Q135" s="8"/>
      <c r="R135" s="8"/>
      <c r="S135" s="8"/>
      <c r="T135" s="8"/>
      <c r="U135" s="8"/>
      <c r="V135" s="8"/>
      <c r="W135" s="8"/>
      <c r="X135" s="8"/>
      <c r="Y135" s="8"/>
      <c r="Z135" s="8"/>
    </row>
    <row r="136" spans="1:26" ht="15.75" customHeight="1">
      <c r="A136" s="11"/>
      <c r="B136" s="12"/>
      <c r="C136" s="13"/>
      <c r="D136" s="13"/>
      <c r="E136" s="13"/>
      <c r="F136" s="8"/>
      <c r="G136" s="8"/>
      <c r="H136" s="8"/>
      <c r="I136" s="8"/>
      <c r="J136" s="8"/>
      <c r="K136" s="8"/>
      <c r="L136" s="8"/>
      <c r="M136" s="8"/>
      <c r="N136" s="8"/>
      <c r="O136" s="8"/>
      <c r="P136" s="8"/>
      <c r="Q136" s="8"/>
      <c r="R136" s="8"/>
      <c r="S136" s="8"/>
      <c r="T136" s="8"/>
      <c r="U136" s="8"/>
      <c r="V136" s="8"/>
      <c r="W136" s="8"/>
      <c r="X136" s="8"/>
      <c r="Y136" s="8"/>
      <c r="Z136" s="8"/>
    </row>
    <row r="137" spans="1:26" ht="15.75" customHeight="1">
      <c r="A137" s="11"/>
      <c r="B137" s="12"/>
      <c r="C137" s="13"/>
      <c r="D137" s="13"/>
      <c r="E137" s="13"/>
      <c r="F137" s="8"/>
      <c r="G137" s="8"/>
      <c r="H137" s="8"/>
      <c r="I137" s="8"/>
      <c r="J137" s="8"/>
      <c r="K137" s="8"/>
      <c r="L137" s="8"/>
      <c r="M137" s="8"/>
      <c r="N137" s="8"/>
      <c r="O137" s="8"/>
      <c r="P137" s="8"/>
      <c r="Q137" s="8"/>
      <c r="R137" s="8"/>
      <c r="S137" s="8"/>
      <c r="T137" s="8"/>
      <c r="U137" s="8"/>
      <c r="V137" s="8"/>
      <c r="W137" s="8"/>
      <c r="X137" s="8"/>
      <c r="Y137" s="8"/>
      <c r="Z137" s="8"/>
    </row>
    <row r="138" spans="1:26" ht="15.75" customHeight="1">
      <c r="A138" s="11"/>
      <c r="B138" s="12"/>
      <c r="C138" s="13"/>
      <c r="D138" s="13"/>
      <c r="E138" s="13"/>
      <c r="F138" s="8"/>
      <c r="G138" s="8"/>
      <c r="H138" s="8"/>
      <c r="I138" s="8"/>
      <c r="J138" s="8"/>
      <c r="K138" s="8"/>
      <c r="L138" s="8"/>
      <c r="M138" s="8"/>
      <c r="N138" s="8"/>
      <c r="O138" s="8"/>
      <c r="P138" s="8"/>
      <c r="Q138" s="8"/>
      <c r="R138" s="8"/>
      <c r="S138" s="8"/>
      <c r="T138" s="8"/>
      <c r="U138" s="8"/>
      <c r="V138" s="8"/>
      <c r="W138" s="8"/>
      <c r="X138" s="8"/>
      <c r="Y138" s="8"/>
      <c r="Z138" s="8"/>
    </row>
    <row r="139" spans="1:26" ht="15.75" customHeight="1">
      <c r="A139" s="11"/>
      <c r="B139" s="12"/>
      <c r="C139" s="13"/>
      <c r="D139" s="13"/>
      <c r="E139" s="13"/>
      <c r="F139" s="8"/>
      <c r="G139" s="8"/>
      <c r="H139" s="8"/>
      <c r="I139" s="8"/>
      <c r="J139" s="8"/>
      <c r="K139" s="8"/>
      <c r="L139" s="8"/>
      <c r="M139" s="8"/>
      <c r="N139" s="8"/>
      <c r="O139" s="8"/>
      <c r="P139" s="8"/>
      <c r="Q139" s="8"/>
      <c r="R139" s="8"/>
      <c r="S139" s="8"/>
      <c r="T139" s="8"/>
      <c r="U139" s="8"/>
      <c r="V139" s="8"/>
      <c r="W139" s="8"/>
      <c r="X139" s="8"/>
      <c r="Y139" s="8"/>
      <c r="Z139" s="8"/>
    </row>
    <row r="140" spans="1:26" ht="15.75" customHeight="1">
      <c r="A140" s="11"/>
      <c r="B140" s="12"/>
      <c r="C140" s="13"/>
      <c r="D140" s="13"/>
      <c r="E140" s="13"/>
      <c r="F140" s="8"/>
      <c r="G140" s="8"/>
      <c r="H140" s="8"/>
      <c r="I140" s="8"/>
      <c r="J140" s="8"/>
      <c r="K140" s="8"/>
      <c r="L140" s="8"/>
      <c r="M140" s="8"/>
      <c r="N140" s="8"/>
      <c r="O140" s="8"/>
      <c r="P140" s="8"/>
      <c r="Q140" s="8"/>
      <c r="R140" s="8"/>
      <c r="S140" s="8"/>
      <c r="T140" s="8"/>
      <c r="U140" s="8"/>
      <c r="V140" s="8"/>
      <c r="W140" s="8"/>
      <c r="X140" s="8"/>
      <c r="Y140" s="8"/>
      <c r="Z140" s="8"/>
    </row>
    <row r="141" spans="1:26" ht="15.75" customHeight="1">
      <c r="A141" s="11"/>
      <c r="B141" s="12"/>
      <c r="C141" s="13"/>
      <c r="D141" s="13"/>
      <c r="E141" s="13"/>
      <c r="F141" s="8"/>
      <c r="G141" s="8"/>
      <c r="H141" s="8"/>
      <c r="I141" s="8"/>
      <c r="J141" s="8"/>
      <c r="K141" s="8"/>
      <c r="L141" s="8"/>
      <c r="M141" s="8"/>
      <c r="N141" s="8"/>
      <c r="O141" s="8"/>
      <c r="P141" s="8"/>
      <c r="Q141" s="8"/>
      <c r="R141" s="8"/>
      <c r="S141" s="8"/>
      <c r="T141" s="8"/>
      <c r="U141" s="8"/>
      <c r="V141" s="8"/>
      <c r="W141" s="8"/>
      <c r="X141" s="8"/>
      <c r="Y141" s="8"/>
      <c r="Z141" s="8"/>
    </row>
    <row r="142" spans="1:26" ht="15.75" customHeight="1">
      <c r="A142" s="11"/>
      <c r="B142" s="12"/>
      <c r="C142" s="13"/>
      <c r="D142" s="13"/>
      <c r="E142" s="13"/>
      <c r="F142" s="8"/>
      <c r="G142" s="8"/>
      <c r="H142" s="8"/>
      <c r="I142" s="8"/>
      <c r="J142" s="8"/>
      <c r="K142" s="8"/>
      <c r="L142" s="8"/>
      <c r="M142" s="8"/>
      <c r="N142" s="8"/>
      <c r="O142" s="8"/>
      <c r="P142" s="8"/>
      <c r="Q142" s="8"/>
      <c r="R142" s="8"/>
      <c r="S142" s="8"/>
      <c r="T142" s="8"/>
      <c r="U142" s="8"/>
      <c r="V142" s="8"/>
      <c r="W142" s="8"/>
      <c r="X142" s="8"/>
      <c r="Y142" s="8"/>
      <c r="Z142" s="8"/>
    </row>
    <row r="143" spans="1:26" ht="15.75" customHeight="1">
      <c r="A143" s="11"/>
      <c r="B143" s="12"/>
      <c r="C143" s="13"/>
      <c r="D143" s="13"/>
      <c r="E143" s="13"/>
      <c r="F143" s="8"/>
      <c r="G143" s="8"/>
      <c r="H143" s="8"/>
      <c r="I143" s="8"/>
      <c r="J143" s="8"/>
      <c r="K143" s="8"/>
      <c r="L143" s="8"/>
      <c r="M143" s="8"/>
      <c r="N143" s="8"/>
      <c r="O143" s="8"/>
      <c r="P143" s="8"/>
      <c r="Q143" s="8"/>
      <c r="R143" s="8"/>
      <c r="S143" s="8"/>
      <c r="T143" s="8"/>
      <c r="U143" s="8"/>
      <c r="V143" s="8"/>
      <c r="W143" s="8"/>
      <c r="X143" s="8"/>
      <c r="Y143" s="8"/>
      <c r="Z143" s="8"/>
    </row>
    <row r="144" spans="1:26" ht="15.75" customHeight="1">
      <c r="A144" s="11"/>
      <c r="B144" s="12"/>
      <c r="C144" s="13"/>
      <c r="D144" s="13"/>
      <c r="E144" s="13"/>
      <c r="F144" s="8"/>
      <c r="G144" s="8"/>
      <c r="H144" s="8"/>
      <c r="I144" s="8"/>
      <c r="J144" s="8"/>
      <c r="K144" s="8"/>
      <c r="L144" s="8"/>
      <c r="M144" s="8"/>
      <c r="N144" s="8"/>
      <c r="O144" s="8"/>
      <c r="P144" s="8"/>
      <c r="Q144" s="8"/>
      <c r="R144" s="8"/>
      <c r="S144" s="8"/>
      <c r="T144" s="8"/>
      <c r="U144" s="8"/>
      <c r="V144" s="8"/>
      <c r="W144" s="8"/>
      <c r="X144" s="8"/>
      <c r="Y144" s="8"/>
      <c r="Z144" s="8"/>
    </row>
    <row r="145" spans="1:26" ht="15.75" customHeight="1">
      <c r="A145" s="11"/>
      <c r="B145" s="12"/>
      <c r="C145" s="13"/>
      <c r="D145" s="13"/>
      <c r="E145" s="13"/>
      <c r="F145" s="8"/>
      <c r="G145" s="8"/>
      <c r="H145" s="8"/>
      <c r="I145" s="8"/>
      <c r="J145" s="8"/>
      <c r="K145" s="8"/>
      <c r="L145" s="8"/>
      <c r="M145" s="8"/>
      <c r="N145" s="8"/>
      <c r="O145" s="8"/>
      <c r="P145" s="8"/>
      <c r="Q145" s="8"/>
      <c r="R145" s="8"/>
      <c r="S145" s="8"/>
      <c r="T145" s="8"/>
      <c r="U145" s="8"/>
      <c r="V145" s="8"/>
      <c r="W145" s="8"/>
      <c r="X145" s="8"/>
      <c r="Y145" s="8"/>
      <c r="Z145" s="8"/>
    </row>
    <row r="146" spans="1:26" ht="15.75" customHeight="1">
      <c r="A146" s="11"/>
      <c r="B146" s="12"/>
      <c r="C146" s="13"/>
      <c r="D146" s="13"/>
      <c r="E146" s="13"/>
      <c r="F146" s="8"/>
      <c r="G146" s="8"/>
      <c r="H146" s="8"/>
      <c r="I146" s="8"/>
      <c r="J146" s="8"/>
      <c r="K146" s="8"/>
      <c r="L146" s="8"/>
      <c r="M146" s="8"/>
      <c r="N146" s="8"/>
      <c r="O146" s="8"/>
      <c r="P146" s="8"/>
      <c r="Q146" s="8"/>
      <c r="R146" s="8"/>
      <c r="S146" s="8"/>
      <c r="T146" s="8"/>
      <c r="U146" s="8"/>
      <c r="V146" s="8"/>
      <c r="W146" s="8"/>
      <c r="X146" s="8"/>
      <c r="Y146" s="8"/>
      <c r="Z146" s="8"/>
    </row>
    <row r="147" spans="1:26" ht="15.75" customHeight="1">
      <c r="A147" s="11"/>
      <c r="B147" s="12"/>
      <c r="C147" s="13"/>
      <c r="D147" s="13"/>
      <c r="E147" s="13"/>
      <c r="F147" s="8"/>
      <c r="G147" s="8"/>
      <c r="H147" s="8"/>
      <c r="I147" s="8"/>
      <c r="J147" s="8"/>
      <c r="K147" s="8"/>
      <c r="L147" s="8"/>
      <c r="M147" s="8"/>
      <c r="N147" s="8"/>
      <c r="O147" s="8"/>
      <c r="P147" s="8"/>
      <c r="Q147" s="8"/>
      <c r="R147" s="8"/>
      <c r="S147" s="8"/>
      <c r="T147" s="8"/>
      <c r="U147" s="8"/>
      <c r="V147" s="8"/>
      <c r="W147" s="8"/>
      <c r="X147" s="8"/>
      <c r="Y147" s="8"/>
      <c r="Z147" s="8"/>
    </row>
    <row r="148" spans="1:26" ht="15.75" customHeight="1">
      <c r="A148" s="11"/>
      <c r="B148" s="12"/>
      <c r="C148" s="13"/>
      <c r="D148" s="13"/>
      <c r="E148" s="13"/>
      <c r="F148" s="8"/>
      <c r="G148" s="8"/>
      <c r="H148" s="8"/>
      <c r="I148" s="8"/>
      <c r="J148" s="8"/>
      <c r="K148" s="8"/>
      <c r="L148" s="8"/>
      <c r="M148" s="8"/>
      <c r="N148" s="8"/>
      <c r="O148" s="8"/>
      <c r="P148" s="8"/>
      <c r="Q148" s="8"/>
      <c r="R148" s="8"/>
      <c r="S148" s="8"/>
      <c r="T148" s="8"/>
      <c r="U148" s="8"/>
      <c r="V148" s="8"/>
      <c r="W148" s="8"/>
      <c r="X148" s="8"/>
      <c r="Y148" s="8"/>
      <c r="Z148" s="8"/>
    </row>
    <row r="149" spans="1:26" ht="15.75" customHeight="1">
      <c r="A149" s="11"/>
      <c r="B149" s="12"/>
      <c r="C149" s="13"/>
      <c r="D149" s="13"/>
      <c r="E149" s="13"/>
      <c r="F149" s="8"/>
      <c r="G149" s="8"/>
      <c r="H149" s="8"/>
      <c r="I149" s="8"/>
      <c r="J149" s="8"/>
      <c r="K149" s="8"/>
      <c r="L149" s="8"/>
      <c r="M149" s="8"/>
      <c r="N149" s="8"/>
      <c r="O149" s="8"/>
      <c r="P149" s="8"/>
      <c r="Q149" s="8"/>
      <c r="R149" s="8"/>
      <c r="S149" s="8"/>
      <c r="T149" s="8"/>
      <c r="U149" s="8"/>
      <c r="V149" s="8"/>
      <c r="W149" s="8"/>
      <c r="X149" s="8"/>
      <c r="Y149" s="8"/>
      <c r="Z149" s="8"/>
    </row>
    <row r="150" spans="1:26" ht="15.75" customHeight="1">
      <c r="A150" s="11"/>
      <c r="B150" s="12"/>
      <c r="C150" s="13"/>
      <c r="D150" s="13"/>
      <c r="E150" s="13"/>
      <c r="F150" s="8"/>
      <c r="G150" s="8"/>
      <c r="H150" s="8"/>
      <c r="I150" s="8"/>
      <c r="J150" s="8"/>
      <c r="K150" s="8"/>
      <c r="L150" s="8"/>
      <c r="M150" s="8"/>
      <c r="N150" s="8"/>
      <c r="O150" s="8"/>
      <c r="P150" s="8"/>
      <c r="Q150" s="8"/>
      <c r="R150" s="8"/>
      <c r="S150" s="8"/>
      <c r="T150" s="8"/>
      <c r="U150" s="8"/>
      <c r="V150" s="8"/>
      <c r="W150" s="8"/>
      <c r="X150" s="8"/>
      <c r="Y150" s="8"/>
      <c r="Z150" s="8"/>
    </row>
    <row r="151" spans="1:26" ht="15.75" customHeight="1">
      <c r="A151" s="11"/>
      <c r="B151" s="12"/>
      <c r="C151" s="13"/>
      <c r="D151" s="13"/>
      <c r="E151" s="13"/>
      <c r="F151" s="8"/>
      <c r="G151" s="8"/>
      <c r="H151" s="8"/>
      <c r="I151" s="8"/>
      <c r="J151" s="8"/>
      <c r="K151" s="8"/>
      <c r="L151" s="8"/>
      <c r="M151" s="8"/>
      <c r="N151" s="8"/>
      <c r="O151" s="8"/>
      <c r="P151" s="8"/>
      <c r="Q151" s="8"/>
      <c r="R151" s="8"/>
      <c r="S151" s="8"/>
      <c r="T151" s="8"/>
      <c r="U151" s="8"/>
      <c r="V151" s="8"/>
      <c r="W151" s="8"/>
      <c r="X151" s="8"/>
      <c r="Y151" s="8"/>
      <c r="Z151" s="8"/>
    </row>
    <row r="152" spans="1:26" ht="15.75" customHeight="1">
      <c r="A152" s="11"/>
      <c r="B152" s="12"/>
      <c r="C152" s="13"/>
      <c r="D152" s="13"/>
      <c r="E152" s="13"/>
      <c r="F152" s="8"/>
      <c r="G152" s="8"/>
      <c r="H152" s="8"/>
      <c r="I152" s="8"/>
      <c r="J152" s="8"/>
      <c r="K152" s="8"/>
      <c r="L152" s="8"/>
      <c r="M152" s="8"/>
      <c r="N152" s="8"/>
      <c r="O152" s="8"/>
      <c r="P152" s="8"/>
      <c r="Q152" s="8"/>
      <c r="R152" s="8"/>
      <c r="S152" s="8"/>
      <c r="T152" s="8"/>
      <c r="U152" s="8"/>
      <c r="V152" s="8"/>
      <c r="W152" s="8"/>
      <c r="X152" s="8"/>
      <c r="Y152" s="8"/>
      <c r="Z152" s="8"/>
    </row>
    <row r="153" spans="1:26" ht="15.75" customHeight="1">
      <c r="A153" s="11"/>
      <c r="B153" s="12"/>
      <c r="C153" s="13"/>
      <c r="D153" s="13"/>
      <c r="E153" s="13"/>
      <c r="F153" s="8"/>
      <c r="G153" s="8"/>
      <c r="H153" s="8"/>
      <c r="I153" s="8"/>
      <c r="J153" s="8"/>
      <c r="K153" s="8"/>
      <c r="L153" s="8"/>
      <c r="M153" s="8"/>
      <c r="N153" s="8"/>
      <c r="O153" s="8"/>
      <c r="P153" s="8"/>
      <c r="Q153" s="8"/>
      <c r="R153" s="8"/>
      <c r="S153" s="8"/>
      <c r="T153" s="8"/>
      <c r="U153" s="8"/>
      <c r="V153" s="8"/>
      <c r="W153" s="8"/>
      <c r="X153" s="8"/>
      <c r="Y153" s="8"/>
      <c r="Z153" s="8"/>
    </row>
    <row r="154" spans="1:26" ht="15.75" customHeight="1">
      <c r="A154" s="11"/>
      <c r="B154" s="12"/>
      <c r="C154" s="13"/>
      <c r="D154" s="13"/>
      <c r="E154" s="13"/>
      <c r="F154" s="8"/>
      <c r="G154" s="8"/>
      <c r="H154" s="8"/>
      <c r="I154" s="8"/>
      <c r="J154" s="8"/>
      <c r="K154" s="8"/>
      <c r="L154" s="8"/>
      <c r="M154" s="8"/>
      <c r="N154" s="8"/>
      <c r="O154" s="8"/>
      <c r="P154" s="8"/>
      <c r="Q154" s="8"/>
      <c r="R154" s="8"/>
      <c r="S154" s="8"/>
      <c r="T154" s="8"/>
      <c r="U154" s="8"/>
      <c r="V154" s="8"/>
      <c r="W154" s="8"/>
      <c r="X154" s="8"/>
      <c r="Y154" s="8"/>
      <c r="Z154" s="8"/>
    </row>
    <row r="155" spans="1:26" ht="15.75" customHeight="1">
      <c r="A155" s="11"/>
      <c r="B155" s="12"/>
      <c r="C155" s="13"/>
      <c r="D155" s="13"/>
      <c r="E155" s="13"/>
      <c r="F155" s="8"/>
      <c r="G155" s="8"/>
      <c r="H155" s="8"/>
      <c r="I155" s="8"/>
      <c r="J155" s="8"/>
      <c r="K155" s="8"/>
      <c r="L155" s="8"/>
      <c r="M155" s="8"/>
      <c r="N155" s="8"/>
      <c r="O155" s="8"/>
      <c r="P155" s="8"/>
      <c r="Q155" s="8"/>
      <c r="R155" s="8"/>
      <c r="S155" s="8"/>
      <c r="T155" s="8"/>
      <c r="U155" s="8"/>
      <c r="V155" s="8"/>
      <c r="W155" s="8"/>
      <c r="X155" s="8"/>
      <c r="Y155" s="8"/>
      <c r="Z155" s="8"/>
    </row>
    <row r="156" spans="1:26" ht="15.75" customHeight="1">
      <c r="A156" s="11"/>
      <c r="B156" s="12"/>
      <c r="C156" s="13"/>
      <c r="D156" s="13"/>
      <c r="E156" s="13"/>
      <c r="F156" s="8"/>
      <c r="G156" s="8"/>
      <c r="H156" s="8"/>
      <c r="I156" s="8"/>
      <c r="J156" s="8"/>
      <c r="K156" s="8"/>
      <c r="L156" s="8"/>
      <c r="M156" s="8"/>
      <c r="N156" s="8"/>
      <c r="O156" s="8"/>
      <c r="P156" s="8"/>
      <c r="Q156" s="8"/>
      <c r="R156" s="8"/>
      <c r="S156" s="8"/>
      <c r="T156" s="8"/>
      <c r="U156" s="8"/>
      <c r="V156" s="8"/>
      <c r="W156" s="8"/>
      <c r="X156" s="8"/>
      <c r="Y156" s="8"/>
      <c r="Z156" s="8"/>
    </row>
    <row r="157" spans="1:26" ht="15.75" customHeight="1">
      <c r="A157" s="11"/>
      <c r="B157" s="12"/>
      <c r="C157" s="13"/>
      <c r="D157" s="13"/>
      <c r="E157" s="13"/>
      <c r="F157" s="8"/>
      <c r="G157" s="8"/>
      <c r="H157" s="8"/>
      <c r="I157" s="8"/>
      <c r="J157" s="8"/>
      <c r="K157" s="8"/>
      <c r="L157" s="8"/>
      <c r="M157" s="8"/>
      <c r="N157" s="8"/>
      <c r="O157" s="8"/>
      <c r="P157" s="8"/>
      <c r="Q157" s="8"/>
      <c r="R157" s="8"/>
      <c r="S157" s="8"/>
      <c r="T157" s="8"/>
      <c r="U157" s="8"/>
      <c r="V157" s="8"/>
      <c r="W157" s="8"/>
      <c r="X157" s="8"/>
      <c r="Y157" s="8"/>
      <c r="Z157" s="8"/>
    </row>
    <row r="158" spans="1:26" ht="15.75" customHeight="1">
      <c r="A158" s="11"/>
      <c r="B158" s="12"/>
      <c r="C158" s="13"/>
      <c r="D158" s="13"/>
      <c r="E158" s="13"/>
      <c r="F158" s="8"/>
      <c r="G158" s="8"/>
      <c r="H158" s="8"/>
      <c r="I158" s="8"/>
      <c r="J158" s="8"/>
      <c r="K158" s="8"/>
      <c r="L158" s="8"/>
      <c r="M158" s="8"/>
      <c r="N158" s="8"/>
      <c r="O158" s="8"/>
      <c r="P158" s="8"/>
      <c r="Q158" s="8"/>
      <c r="R158" s="8"/>
      <c r="S158" s="8"/>
      <c r="T158" s="8"/>
      <c r="U158" s="8"/>
      <c r="V158" s="8"/>
      <c r="W158" s="8"/>
      <c r="X158" s="8"/>
      <c r="Y158" s="8"/>
      <c r="Z158" s="8"/>
    </row>
    <row r="159" spans="1:26" ht="15.75" customHeight="1">
      <c r="A159" s="11"/>
      <c r="B159" s="12"/>
      <c r="C159" s="13"/>
      <c r="D159" s="13"/>
      <c r="E159" s="13"/>
      <c r="F159" s="8"/>
      <c r="G159" s="8"/>
      <c r="H159" s="8"/>
      <c r="I159" s="8"/>
      <c r="J159" s="8"/>
      <c r="K159" s="8"/>
      <c r="L159" s="8"/>
      <c r="M159" s="8"/>
      <c r="N159" s="8"/>
      <c r="O159" s="8"/>
      <c r="P159" s="8"/>
      <c r="Q159" s="8"/>
      <c r="R159" s="8"/>
      <c r="S159" s="8"/>
      <c r="T159" s="8"/>
      <c r="U159" s="8"/>
      <c r="V159" s="8"/>
      <c r="W159" s="8"/>
      <c r="X159" s="8"/>
      <c r="Y159" s="8"/>
      <c r="Z159" s="8"/>
    </row>
    <row r="160" spans="1:26" ht="15.75" customHeight="1">
      <c r="A160" s="11"/>
      <c r="B160" s="12"/>
      <c r="C160" s="13"/>
      <c r="D160" s="13"/>
      <c r="E160" s="13"/>
      <c r="F160" s="8"/>
      <c r="G160" s="8"/>
      <c r="H160" s="8"/>
      <c r="I160" s="8"/>
      <c r="J160" s="8"/>
      <c r="K160" s="8"/>
      <c r="L160" s="8"/>
      <c r="M160" s="8"/>
      <c r="N160" s="8"/>
      <c r="O160" s="8"/>
      <c r="P160" s="8"/>
      <c r="Q160" s="8"/>
      <c r="R160" s="8"/>
      <c r="S160" s="8"/>
      <c r="T160" s="8"/>
      <c r="U160" s="8"/>
      <c r="V160" s="8"/>
      <c r="W160" s="8"/>
      <c r="X160" s="8"/>
      <c r="Y160" s="8"/>
      <c r="Z160" s="8"/>
    </row>
    <row r="161" spans="1:26" ht="15.75" customHeight="1">
      <c r="A161" s="11"/>
      <c r="B161" s="12"/>
      <c r="C161" s="13"/>
      <c r="D161" s="13"/>
      <c r="E161" s="13"/>
      <c r="F161" s="8"/>
      <c r="G161" s="8"/>
      <c r="H161" s="8"/>
      <c r="I161" s="8"/>
      <c r="J161" s="8"/>
      <c r="K161" s="8"/>
      <c r="L161" s="8"/>
      <c r="M161" s="8"/>
      <c r="N161" s="8"/>
      <c r="O161" s="8"/>
      <c r="P161" s="8"/>
      <c r="Q161" s="8"/>
      <c r="R161" s="8"/>
      <c r="S161" s="8"/>
      <c r="T161" s="8"/>
      <c r="U161" s="8"/>
      <c r="V161" s="8"/>
      <c r="W161" s="8"/>
      <c r="X161" s="8"/>
      <c r="Y161" s="8"/>
      <c r="Z161" s="8"/>
    </row>
    <row r="162" spans="1:26" ht="15.75" customHeight="1">
      <c r="A162" s="11"/>
      <c r="B162" s="12"/>
      <c r="C162" s="13"/>
      <c r="D162" s="13"/>
      <c r="E162" s="13"/>
      <c r="F162" s="8"/>
      <c r="G162" s="8"/>
      <c r="H162" s="8"/>
      <c r="I162" s="8"/>
      <c r="J162" s="8"/>
      <c r="K162" s="8"/>
      <c r="L162" s="8"/>
      <c r="M162" s="8"/>
      <c r="N162" s="8"/>
      <c r="O162" s="8"/>
      <c r="P162" s="8"/>
      <c r="Q162" s="8"/>
      <c r="R162" s="8"/>
      <c r="S162" s="8"/>
      <c r="T162" s="8"/>
      <c r="U162" s="8"/>
      <c r="V162" s="8"/>
      <c r="W162" s="8"/>
      <c r="X162" s="8"/>
      <c r="Y162" s="8"/>
      <c r="Z162" s="8"/>
    </row>
    <row r="163" spans="1:26" ht="15.75" customHeight="1">
      <c r="A163" s="11"/>
      <c r="B163" s="12"/>
      <c r="C163" s="13"/>
      <c r="D163" s="13"/>
      <c r="E163" s="13"/>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11"/>
      <c r="B164" s="12"/>
      <c r="C164" s="13"/>
      <c r="D164" s="13"/>
      <c r="E164" s="13"/>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11"/>
      <c r="B165" s="12"/>
      <c r="C165" s="13"/>
      <c r="D165" s="13"/>
      <c r="E165" s="13"/>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11"/>
      <c r="B166" s="12"/>
      <c r="C166" s="13"/>
      <c r="D166" s="13"/>
      <c r="E166" s="13"/>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11"/>
      <c r="B167" s="12"/>
      <c r="C167" s="13"/>
      <c r="D167" s="13"/>
      <c r="E167" s="13"/>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11"/>
      <c r="B168" s="12"/>
      <c r="C168" s="13"/>
      <c r="D168" s="13"/>
      <c r="E168" s="13"/>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11"/>
      <c r="B169" s="12"/>
      <c r="C169" s="13"/>
      <c r="D169" s="13"/>
      <c r="E169" s="13"/>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11"/>
      <c r="B170" s="12"/>
      <c r="C170" s="13"/>
      <c r="D170" s="13"/>
      <c r="E170" s="13"/>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11"/>
      <c r="B171" s="12"/>
      <c r="C171" s="13"/>
      <c r="D171" s="13"/>
      <c r="E171" s="13"/>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11"/>
      <c r="B172" s="12"/>
      <c r="C172" s="13"/>
      <c r="D172" s="13"/>
      <c r="E172" s="13"/>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11"/>
      <c r="B173" s="12"/>
      <c r="C173" s="13"/>
      <c r="D173" s="13"/>
      <c r="E173" s="13"/>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11"/>
      <c r="B174" s="12"/>
      <c r="C174" s="13"/>
      <c r="D174" s="13"/>
      <c r="E174" s="13"/>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11"/>
      <c r="B175" s="12"/>
      <c r="C175" s="13"/>
      <c r="D175" s="13"/>
      <c r="E175" s="13"/>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11"/>
      <c r="B176" s="12"/>
      <c r="C176" s="13"/>
      <c r="D176" s="13"/>
      <c r="E176" s="13"/>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11"/>
      <c r="B177" s="12"/>
      <c r="C177" s="13"/>
      <c r="D177" s="13"/>
      <c r="E177" s="13"/>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11"/>
      <c r="B178" s="12"/>
      <c r="C178" s="13"/>
      <c r="D178" s="13"/>
      <c r="E178" s="13"/>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11"/>
      <c r="B179" s="12"/>
      <c r="C179" s="13"/>
      <c r="D179" s="13"/>
      <c r="E179" s="13"/>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11"/>
      <c r="B180" s="12"/>
      <c r="C180" s="13"/>
      <c r="D180" s="13"/>
      <c r="E180" s="13"/>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11"/>
      <c r="B181" s="12"/>
      <c r="C181" s="13"/>
      <c r="D181" s="13"/>
      <c r="E181" s="13"/>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11"/>
      <c r="B182" s="12"/>
      <c r="C182" s="13"/>
      <c r="D182" s="13"/>
      <c r="E182" s="13"/>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11"/>
      <c r="B183" s="12"/>
      <c r="C183" s="13"/>
      <c r="D183" s="13"/>
      <c r="E183" s="13"/>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11"/>
      <c r="B184" s="12"/>
      <c r="C184" s="13"/>
      <c r="D184" s="13"/>
      <c r="E184" s="13"/>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11"/>
      <c r="B185" s="12"/>
      <c r="C185" s="13"/>
      <c r="D185" s="13"/>
      <c r="E185" s="13"/>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11"/>
      <c r="B186" s="12"/>
      <c r="C186" s="13"/>
      <c r="D186" s="13"/>
      <c r="E186" s="13"/>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11"/>
      <c r="B187" s="12"/>
      <c r="C187" s="13"/>
      <c r="D187" s="13"/>
      <c r="E187" s="13"/>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11"/>
      <c r="B188" s="12"/>
      <c r="C188" s="13"/>
      <c r="D188" s="13"/>
      <c r="E188" s="13"/>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11"/>
      <c r="B189" s="12"/>
      <c r="C189" s="13"/>
      <c r="D189" s="13"/>
      <c r="E189" s="13"/>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11"/>
      <c r="B190" s="12"/>
      <c r="C190" s="13"/>
      <c r="D190" s="13"/>
      <c r="E190" s="13"/>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11"/>
      <c r="B191" s="12"/>
      <c r="C191" s="13"/>
      <c r="D191" s="13"/>
      <c r="E191" s="13"/>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11"/>
      <c r="B192" s="12"/>
      <c r="C192" s="13"/>
      <c r="D192" s="13"/>
      <c r="E192" s="13"/>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11"/>
      <c r="B193" s="12"/>
      <c r="C193" s="13"/>
      <c r="D193" s="13"/>
      <c r="E193" s="13"/>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11"/>
      <c r="B194" s="12"/>
      <c r="C194" s="13"/>
      <c r="D194" s="13"/>
      <c r="E194" s="13"/>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11"/>
      <c r="B195" s="12"/>
      <c r="C195" s="13"/>
      <c r="D195" s="13"/>
      <c r="E195" s="13"/>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11"/>
      <c r="B196" s="12"/>
      <c r="C196" s="13"/>
      <c r="D196" s="13"/>
      <c r="E196" s="13"/>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11"/>
      <c r="B197" s="12"/>
      <c r="C197" s="13"/>
      <c r="D197" s="13"/>
      <c r="E197" s="13"/>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11"/>
      <c r="B198" s="12"/>
      <c r="C198" s="13"/>
      <c r="D198" s="13"/>
      <c r="E198" s="13"/>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11"/>
      <c r="B199" s="12"/>
      <c r="C199" s="13"/>
      <c r="D199" s="13"/>
      <c r="E199" s="13"/>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11"/>
      <c r="B200" s="12"/>
      <c r="C200" s="13"/>
      <c r="D200" s="13"/>
      <c r="E200" s="13"/>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11"/>
      <c r="B201" s="12"/>
      <c r="C201" s="13"/>
      <c r="D201" s="13"/>
      <c r="E201" s="13"/>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11"/>
      <c r="B202" s="12"/>
      <c r="C202" s="13"/>
      <c r="D202" s="13"/>
      <c r="E202" s="13"/>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11"/>
      <c r="B203" s="12"/>
      <c r="C203" s="13"/>
      <c r="D203" s="13"/>
      <c r="E203" s="13"/>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11"/>
      <c r="B204" s="12"/>
      <c r="C204" s="13"/>
      <c r="D204" s="13"/>
      <c r="E204" s="13"/>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11"/>
      <c r="B205" s="12"/>
      <c r="C205" s="13"/>
      <c r="D205" s="13"/>
      <c r="E205" s="13"/>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11"/>
      <c r="B206" s="12"/>
      <c r="C206" s="13"/>
      <c r="D206" s="13"/>
      <c r="E206" s="13"/>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11"/>
      <c r="B207" s="12"/>
      <c r="C207" s="13"/>
      <c r="D207" s="13"/>
      <c r="E207" s="13"/>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11"/>
      <c r="B208" s="12"/>
      <c r="C208" s="13"/>
      <c r="D208" s="13"/>
      <c r="E208" s="13"/>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11"/>
      <c r="B209" s="12"/>
      <c r="C209" s="13"/>
      <c r="D209" s="13"/>
      <c r="E209" s="13"/>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11"/>
      <c r="B210" s="12"/>
      <c r="C210" s="13"/>
      <c r="D210" s="13"/>
      <c r="E210" s="13"/>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11"/>
      <c r="B211" s="12"/>
      <c r="C211" s="13"/>
      <c r="D211" s="13"/>
      <c r="E211" s="13"/>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11"/>
      <c r="B212" s="12"/>
      <c r="C212" s="13"/>
      <c r="D212" s="13"/>
      <c r="E212" s="13"/>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11"/>
      <c r="B213" s="12"/>
      <c r="C213" s="13"/>
      <c r="D213" s="13"/>
      <c r="E213" s="13"/>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11"/>
      <c r="B214" s="12"/>
      <c r="C214" s="13"/>
      <c r="D214" s="13"/>
      <c r="E214" s="13"/>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11"/>
      <c r="B215" s="12"/>
      <c r="C215" s="13"/>
      <c r="D215" s="13"/>
      <c r="E215" s="13"/>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11"/>
      <c r="B216" s="12"/>
      <c r="C216" s="13"/>
      <c r="D216" s="13"/>
      <c r="E216" s="13"/>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11"/>
      <c r="B217" s="12"/>
      <c r="C217" s="13"/>
      <c r="D217" s="13"/>
      <c r="E217" s="13"/>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11"/>
      <c r="B218" s="12"/>
      <c r="C218" s="13"/>
      <c r="D218" s="13"/>
      <c r="E218" s="13"/>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11"/>
      <c r="B219" s="12"/>
      <c r="C219" s="13"/>
      <c r="D219" s="13"/>
      <c r="E219" s="13"/>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11"/>
      <c r="B220" s="12"/>
      <c r="C220" s="13"/>
      <c r="D220" s="13"/>
      <c r="E220" s="13"/>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11"/>
      <c r="B221" s="12"/>
      <c r="C221" s="13"/>
      <c r="D221" s="13"/>
      <c r="E221" s="13"/>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11"/>
      <c r="B222" s="12"/>
      <c r="C222" s="13"/>
      <c r="D222" s="13"/>
      <c r="E222" s="13"/>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11"/>
      <c r="B223" s="12"/>
      <c r="C223" s="13"/>
      <c r="D223" s="13"/>
      <c r="E223" s="13"/>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11"/>
      <c r="B224" s="12"/>
      <c r="C224" s="13"/>
      <c r="D224" s="13"/>
      <c r="E224" s="13"/>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11"/>
      <c r="B225" s="12"/>
      <c r="C225" s="13"/>
      <c r="D225" s="13"/>
      <c r="E225" s="13"/>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11"/>
      <c r="B226" s="12"/>
      <c r="C226" s="13"/>
      <c r="D226" s="13"/>
      <c r="E226" s="13"/>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11"/>
      <c r="B227" s="12"/>
      <c r="C227" s="13"/>
      <c r="D227" s="13"/>
      <c r="E227" s="13"/>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11"/>
      <c r="B228" s="12"/>
      <c r="C228" s="13"/>
      <c r="D228" s="13"/>
      <c r="E228" s="13"/>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11"/>
      <c r="B229" s="12"/>
      <c r="C229" s="13"/>
      <c r="D229" s="13"/>
      <c r="E229" s="13"/>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11"/>
      <c r="B230" s="12"/>
      <c r="C230" s="13"/>
      <c r="D230" s="13"/>
      <c r="E230" s="13"/>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11"/>
      <c r="B231" s="12"/>
      <c r="C231" s="13"/>
      <c r="D231" s="13"/>
      <c r="E231" s="13"/>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11"/>
      <c r="B232" s="12"/>
      <c r="C232" s="13"/>
      <c r="D232" s="13"/>
      <c r="E232" s="13"/>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11"/>
      <c r="B233" s="12"/>
      <c r="C233" s="13"/>
      <c r="D233" s="13"/>
      <c r="E233" s="13"/>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11"/>
      <c r="B234" s="12"/>
      <c r="C234" s="13"/>
      <c r="D234" s="13"/>
      <c r="E234" s="13"/>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11"/>
      <c r="B235" s="12"/>
      <c r="C235" s="13"/>
      <c r="D235" s="13"/>
      <c r="E235" s="13"/>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11"/>
      <c r="B236" s="12"/>
      <c r="C236" s="13"/>
      <c r="D236" s="13"/>
      <c r="E236" s="13"/>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11"/>
      <c r="B237" s="12"/>
      <c r="C237" s="13"/>
      <c r="D237" s="13"/>
      <c r="E237" s="13"/>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11"/>
      <c r="B238" s="12"/>
      <c r="C238" s="13"/>
      <c r="D238" s="13"/>
      <c r="E238" s="13"/>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11"/>
      <c r="B239" s="12"/>
      <c r="C239" s="13"/>
      <c r="D239" s="13"/>
      <c r="E239" s="13"/>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11"/>
      <c r="B240" s="12"/>
      <c r="C240" s="13"/>
      <c r="D240" s="13"/>
      <c r="E240" s="13"/>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11"/>
      <c r="B241" s="12"/>
      <c r="C241" s="13"/>
      <c r="D241" s="13"/>
      <c r="E241" s="13"/>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11"/>
      <c r="B242" s="12"/>
      <c r="C242" s="13"/>
      <c r="D242" s="13"/>
      <c r="E242" s="13"/>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11"/>
      <c r="B243" s="12"/>
      <c r="C243" s="13"/>
      <c r="D243" s="13"/>
      <c r="E243" s="13"/>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11"/>
      <c r="B244" s="12"/>
      <c r="C244" s="13"/>
      <c r="D244" s="13"/>
      <c r="E244" s="13"/>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11"/>
      <c r="B245" s="12"/>
      <c r="C245" s="13"/>
      <c r="D245" s="13"/>
      <c r="E245" s="13"/>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11"/>
      <c r="B246" s="12"/>
      <c r="C246" s="13"/>
      <c r="D246" s="13"/>
      <c r="E246" s="13"/>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11"/>
      <c r="B247" s="12"/>
      <c r="C247" s="13"/>
      <c r="D247" s="13"/>
      <c r="E247" s="13"/>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11"/>
      <c r="B248" s="12"/>
      <c r="C248" s="13"/>
      <c r="D248" s="13"/>
      <c r="E248" s="13"/>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11"/>
      <c r="B249" s="12"/>
      <c r="C249" s="13"/>
      <c r="D249" s="13"/>
      <c r="E249" s="13"/>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11"/>
      <c r="B250" s="12"/>
      <c r="C250" s="13"/>
      <c r="D250" s="13"/>
      <c r="E250" s="13"/>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11"/>
      <c r="B251" s="12"/>
      <c r="C251" s="13"/>
      <c r="D251" s="13"/>
      <c r="E251" s="13"/>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11"/>
      <c r="B252" s="12"/>
      <c r="C252" s="13"/>
      <c r="D252" s="13"/>
      <c r="E252" s="13"/>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11"/>
      <c r="B253" s="12"/>
      <c r="C253" s="13"/>
      <c r="D253" s="13"/>
      <c r="E253" s="13"/>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11"/>
      <c r="B254" s="12"/>
      <c r="C254" s="13"/>
      <c r="D254" s="13"/>
      <c r="E254" s="13"/>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11"/>
      <c r="B255" s="12"/>
      <c r="C255" s="13"/>
      <c r="D255" s="13"/>
      <c r="E255" s="13"/>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11"/>
      <c r="B256" s="12"/>
      <c r="C256" s="13"/>
      <c r="D256" s="13"/>
      <c r="E256" s="13"/>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11"/>
      <c r="B257" s="12"/>
      <c r="C257" s="13"/>
      <c r="D257" s="13"/>
      <c r="E257" s="13"/>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11"/>
      <c r="B258" s="12"/>
      <c r="C258" s="13"/>
      <c r="D258" s="13"/>
      <c r="E258" s="13"/>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11"/>
      <c r="B259" s="12"/>
      <c r="C259" s="13"/>
      <c r="D259" s="13"/>
      <c r="E259" s="13"/>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11"/>
      <c r="B260" s="12"/>
      <c r="C260" s="13"/>
      <c r="D260" s="13"/>
      <c r="E260" s="13"/>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11"/>
      <c r="B261" s="12"/>
      <c r="C261" s="13"/>
      <c r="D261" s="13"/>
      <c r="E261" s="13"/>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11"/>
      <c r="B262" s="12"/>
      <c r="C262" s="13"/>
      <c r="D262" s="13"/>
      <c r="E262" s="13"/>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11"/>
      <c r="B263" s="12"/>
      <c r="C263" s="13"/>
      <c r="D263" s="13"/>
      <c r="E263" s="13"/>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11"/>
      <c r="B264" s="12"/>
      <c r="C264" s="13"/>
      <c r="D264" s="13"/>
      <c r="E264" s="13"/>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11"/>
      <c r="B265" s="12"/>
      <c r="C265" s="13"/>
      <c r="D265" s="13"/>
      <c r="E265" s="13"/>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11"/>
      <c r="B266" s="12"/>
      <c r="C266" s="13"/>
      <c r="D266" s="13"/>
      <c r="E266" s="13"/>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11"/>
      <c r="B267" s="12"/>
      <c r="C267" s="13"/>
      <c r="D267" s="13"/>
      <c r="E267" s="13"/>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11"/>
      <c r="B268" s="12"/>
      <c r="C268" s="13"/>
      <c r="D268" s="13"/>
      <c r="E268" s="13"/>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11"/>
      <c r="B269" s="12"/>
      <c r="C269" s="13"/>
      <c r="D269" s="13"/>
      <c r="E269" s="13"/>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11"/>
      <c r="B270" s="12"/>
      <c r="C270" s="13"/>
      <c r="D270" s="13"/>
      <c r="E270" s="13"/>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11"/>
      <c r="B271" s="12"/>
      <c r="C271" s="13"/>
      <c r="D271" s="13"/>
      <c r="E271" s="13"/>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11"/>
      <c r="B272" s="12"/>
      <c r="C272" s="13"/>
      <c r="D272" s="13"/>
      <c r="E272" s="13"/>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11"/>
      <c r="B273" s="12"/>
      <c r="C273" s="13"/>
      <c r="D273" s="13"/>
      <c r="E273" s="13"/>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11"/>
      <c r="B274" s="12"/>
      <c r="C274" s="13"/>
      <c r="D274" s="13"/>
      <c r="E274" s="13"/>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11"/>
      <c r="B275" s="12"/>
      <c r="C275" s="13"/>
      <c r="D275" s="13"/>
      <c r="E275" s="13"/>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11"/>
      <c r="B276" s="12"/>
      <c r="C276" s="13"/>
      <c r="D276" s="13"/>
      <c r="E276" s="13"/>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11"/>
      <c r="B277" s="12"/>
      <c r="C277" s="13"/>
      <c r="D277" s="13"/>
      <c r="E277" s="13"/>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11"/>
      <c r="B278" s="12"/>
      <c r="C278" s="13"/>
      <c r="D278" s="13"/>
      <c r="E278" s="13"/>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11"/>
      <c r="B279" s="12"/>
      <c r="C279" s="13"/>
      <c r="D279" s="13"/>
      <c r="E279" s="13"/>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11"/>
      <c r="B280" s="12"/>
      <c r="C280" s="13"/>
      <c r="D280" s="13"/>
      <c r="E280" s="13"/>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11"/>
      <c r="B281" s="12"/>
      <c r="C281" s="13"/>
      <c r="D281" s="13"/>
      <c r="E281" s="13"/>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11"/>
      <c r="B282" s="12"/>
      <c r="C282" s="13"/>
      <c r="D282" s="13"/>
      <c r="E282" s="13"/>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11"/>
      <c r="B283" s="12"/>
      <c r="C283" s="13"/>
      <c r="D283" s="13"/>
      <c r="E283" s="13"/>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11"/>
      <c r="B284" s="12"/>
      <c r="C284" s="13"/>
      <c r="D284" s="13"/>
      <c r="E284" s="13"/>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11"/>
      <c r="B285" s="12"/>
      <c r="C285" s="13"/>
      <c r="D285" s="13"/>
      <c r="E285" s="13"/>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11"/>
      <c r="B286" s="12"/>
      <c r="C286" s="13"/>
      <c r="D286" s="13"/>
      <c r="E286" s="13"/>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11"/>
      <c r="B287" s="12"/>
      <c r="C287" s="13"/>
      <c r="D287" s="13"/>
      <c r="E287" s="13"/>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11"/>
      <c r="B288" s="12"/>
      <c r="C288" s="13"/>
      <c r="D288" s="13"/>
      <c r="E288" s="13"/>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11"/>
      <c r="B289" s="12"/>
      <c r="C289" s="13"/>
      <c r="D289" s="13"/>
      <c r="E289" s="13"/>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11"/>
      <c r="B290" s="12"/>
      <c r="C290" s="13"/>
      <c r="D290" s="13"/>
      <c r="E290" s="13"/>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11"/>
      <c r="B291" s="12"/>
      <c r="C291" s="13"/>
      <c r="D291" s="13"/>
      <c r="E291" s="13"/>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11"/>
      <c r="B292" s="12"/>
      <c r="C292" s="13"/>
      <c r="D292" s="13"/>
      <c r="E292" s="13"/>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11"/>
      <c r="B293" s="12"/>
      <c r="C293" s="13"/>
      <c r="D293" s="13"/>
      <c r="E293" s="13"/>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11"/>
      <c r="B294" s="12"/>
      <c r="C294" s="13"/>
      <c r="D294" s="13"/>
      <c r="E294" s="13"/>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11"/>
      <c r="B295" s="12"/>
      <c r="C295" s="13"/>
      <c r="D295" s="13"/>
      <c r="E295" s="13"/>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11"/>
      <c r="B296" s="12"/>
      <c r="C296" s="13"/>
      <c r="D296" s="13"/>
      <c r="E296" s="13"/>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11"/>
      <c r="B297" s="12"/>
      <c r="C297" s="13"/>
      <c r="D297" s="13"/>
      <c r="E297" s="13"/>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11"/>
      <c r="B298" s="12"/>
      <c r="C298" s="13"/>
      <c r="D298" s="13"/>
      <c r="E298" s="13"/>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11"/>
      <c r="B299" s="12"/>
      <c r="C299" s="13"/>
      <c r="D299" s="13"/>
      <c r="E299" s="13"/>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11"/>
      <c r="B300" s="12"/>
      <c r="C300" s="13"/>
      <c r="D300" s="13"/>
      <c r="E300" s="13"/>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11"/>
      <c r="B301" s="12"/>
      <c r="C301" s="13"/>
      <c r="D301" s="13"/>
      <c r="E301" s="13"/>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11"/>
      <c r="B302" s="12"/>
      <c r="C302" s="13"/>
      <c r="D302" s="13"/>
      <c r="E302" s="13"/>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11"/>
      <c r="B303" s="12"/>
      <c r="C303" s="13"/>
      <c r="D303" s="13"/>
      <c r="E303" s="13"/>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11"/>
      <c r="B304" s="12"/>
      <c r="C304" s="13"/>
      <c r="D304" s="13"/>
      <c r="E304" s="13"/>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11"/>
      <c r="B305" s="12"/>
      <c r="C305" s="13"/>
      <c r="D305" s="13"/>
      <c r="E305" s="13"/>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11"/>
      <c r="B306" s="12"/>
      <c r="C306" s="13"/>
      <c r="D306" s="13"/>
      <c r="E306" s="13"/>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11"/>
      <c r="B307" s="12"/>
      <c r="C307" s="13"/>
      <c r="D307" s="13"/>
      <c r="E307" s="13"/>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11"/>
      <c r="B308" s="12"/>
      <c r="C308" s="13"/>
      <c r="D308" s="13"/>
      <c r="E308" s="13"/>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11"/>
      <c r="B309" s="12"/>
      <c r="C309" s="13"/>
      <c r="D309" s="13"/>
      <c r="E309" s="13"/>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11"/>
      <c r="B310" s="12"/>
      <c r="C310" s="13"/>
      <c r="D310" s="13"/>
      <c r="E310" s="13"/>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11"/>
      <c r="B311" s="12"/>
      <c r="C311" s="13"/>
      <c r="D311" s="13"/>
      <c r="E311" s="13"/>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11"/>
      <c r="B312" s="12"/>
      <c r="C312" s="13"/>
      <c r="D312" s="13"/>
      <c r="E312" s="13"/>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11"/>
      <c r="B313" s="12"/>
      <c r="C313" s="13"/>
      <c r="D313" s="13"/>
      <c r="E313" s="13"/>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11"/>
      <c r="B314" s="12"/>
      <c r="C314" s="13"/>
      <c r="D314" s="13"/>
      <c r="E314" s="13"/>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11"/>
      <c r="B315" s="12"/>
      <c r="C315" s="13"/>
      <c r="D315" s="13"/>
      <c r="E315" s="13"/>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11"/>
      <c r="B316" s="12"/>
      <c r="C316" s="13"/>
      <c r="D316" s="13"/>
      <c r="E316" s="13"/>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11"/>
      <c r="B317" s="12"/>
      <c r="C317" s="13"/>
      <c r="D317" s="13"/>
      <c r="E317" s="13"/>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11"/>
      <c r="B318" s="12"/>
      <c r="C318" s="13"/>
      <c r="D318" s="13"/>
      <c r="E318" s="13"/>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11"/>
      <c r="B319" s="12"/>
      <c r="C319" s="13"/>
      <c r="D319" s="13"/>
      <c r="E319" s="13"/>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11"/>
      <c r="B320" s="12"/>
      <c r="C320" s="13"/>
      <c r="D320" s="13"/>
      <c r="E320" s="13"/>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11"/>
      <c r="B321" s="12"/>
      <c r="C321" s="13"/>
      <c r="D321" s="13"/>
      <c r="E321" s="13"/>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11"/>
      <c r="B322" s="12"/>
      <c r="C322" s="13"/>
      <c r="D322" s="13"/>
      <c r="E322" s="13"/>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11"/>
      <c r="B323" s="12"/>
      <c r="C323" s="13"/>
      <c r="D323" s="13"/>
      <c r="E323" s="13"/>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11"/>
      <c r="B324" s="12"/>
      <c r="C324" s="13"/>
      <c r="D324" s="13"/>
      <c r="E324" s="13"/>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11"/>
      <c r="B325" s="12"/>
      <c r="C325" s="13"/>
      <c r="D325" s="13"/>
      <c r="E325" s="13"/>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11"/>
      <c r="B326" s="12"/>
      <c r="C326" s="13"/>
      <c r="D326" s="13"/>
      <c r="E326" s="13"/>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11"/>
      <c r="B327" s="12"/>
      <c r="C327" s="13"/>
      <c r="D327" s="13"/>
      <c r="E327" s="13"/>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11"/>
      <c r="B328" s="12"/>
      <c r="C328" s="13"/>
      <c r="D328" s="13"/>
      <c r="E328" s="13"/>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11"/>
      <c r="B329" s="12"/>
      <c r="C329" s="13"/>
      <c r="D329" s="13"/>
      <c r="E329" s="13"/>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11"/>
      <c r="B330" s="12"/>
      <c r="C330" s="13"/>
      <c r="D330" s="13"/>
      <c r="E330" s="13"/>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11"/>
      <c r="B331" s="12"/>
      <c r="C331" s="13"/>
      <c r="D331" s="13"/>
      <c r="E331" s="13"/>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11"/>
      <c r="B332" s="12"/>
      <c r="C332" s="13"/>
      <c r="D332" s="13"/>
      <c r="E332" s="13"/>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11"/>
      <c r="B333" s="12"/>
      <c r="C333" s="13"/>
      <c r="D333" s="13"/>
      <c r="E333" s="13"/>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11"/>
      <c r="B334" s="12"/>
      <c r="C334" s="13"/>
      <c r="D334" s="13"/>
      <c r="E334" s="13"/>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11"/>
      <c r="B335" s="12"/>
      <c r="C335" s="13"/>
      <c r="D335" s="13"/>
      <c r="E335" s="13"/>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11"/>
      <c r="B336" s="12"/>
      <c r="C336" s="13"/>
      <c r="D336" s="13"/>
      <c r="E336" s="13"/>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11"/>
      <c r="B337" s="12"/>
      <c r="C337" s="13"/>
      <c r="D337" s="13"/>
      <c r="E337" s="13"/>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11"/>
      <c r="B338" s="12"/>
      <c r="C338" s="13"/>
      <c r="D338" s="13"/>
      <c r="E338" s="13"/>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11"/>
      <c r="B339" s="12"/>
      <c r="C339" s="13"/>
      <c r="D339" s="13"/>
      <c r="E339" s="13"/>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11"/>
      <c r="B340" s="12"/>
      <c r="C340" s="13"/>
      <c r="D340" s="13"/>
      <c r="E340" s="13"/>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11"/>
      <c r="B341" s="12"/>
      <c r="C341" s="13"/>
      <c r="D341" s="13"/>
      <c r="E341" s="13"/>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11"/>
      <c r="B342" s="12"/>
      <c r="C342" s="13"/>
      <c r="D342" s="13"/>
      <c r="E342" s="13"/>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11"/>
      <c r="B343" s="12"/>
      <c r="C343" s="13"/>
      <c r="D343" s="13"/>
      <c r="E343" s="13"/>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11"/>
      <c r="B344" s="12"/>
      <c r="C344" s="13"/>
      <c r="D344" s="13"/>
      <c r="E344" s="13"/>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11"/>
      <c r="B345" s="12"/>
      <c r="C345" s="13"/>
      <c r="D345" s="13"/>
      <c r="E345" s="13"/>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11"/>
      <c r="B346" s="12"/>
      <c r="C346" s="13"/>
      <c r="D346" s="13"/>
      <c r="E346" s="13"/>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11"/>
      <c r="B347" s="12"/>
      <c r="C347" s="13"/>
      <c r="D347" s="13"/>
      <c r="E347" s="13"/>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11"/>
      <c r="B348" s="12"/>
      <c r="C348" s="13"/>
      <c r="D348" s="13"/>
      <c r="E348" s="13"/>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11"/>
      <c r="B349" s="12"/>
      <c r="C349" s="13"/>
      <c r="D349" s="13"/>
      <c r="E349" s="13"/>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11"/>
      <c r="B350" s="12"/>
      <c r="C350" s="13"/>
      <c r="D350" s="13"/>
      <c r="E350" s="13"/>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11"/>
      <c r="B351" s="12"/>
      <c r="C351" s="13"/>
      <c r="D351" s="13"/>
      <c r="E351" s="13"/>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11"/>
      <c r="B352" s="12"/>
      <c r="C352" s="13"/>
      <c r="D352" s="13"/>
      <c r="E352" s="13"/>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11"/>
      <c r="B353" s="12"/>
      <c r="C353" s="13"/>
      <c r="D353" s="13"/>
      <c r="E353" s="13"/>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11"/>
      <c r="B354" s="12"/>
      <c r="C354" s="13"/>
      <c r="D354" s="13"/>
      <c r="E354" s="13"/>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11"/>
      <c r="B355" s="12"/>
      <c r="C355" s="13"/>
      <c r="D355" s="13"/>
      <c r="E355" s="13"/>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11"/>
      <c r="B356" s="12"/>
      <c r="C356" s="13"/>
      <c r="D356" s="13"/>
      <c r="E356" s="13"/>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11"/>
      <c r="B357" s="12"/>
      <c r="C357" s="13"/>
      <c r="D357" s="13"/>
      <c r="E357" s="13"/>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11"/>
      <c r="B358" s="12"/>
      <c r="C358" s="13"/>
      <c r="D358" s="13"/>
      <c r="E358" s="13"/>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11"/>
      <c r="B359" s="12"/>
      <c r="C359" s="13"/>
      <c r="D359" s="13"/>
      <c r="E359" s="13"/>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11"/>
      <c r="B360" s="12"/>
      <c r="C360" s="13"/>
      <c r="D360" s="13"/>
      <c r="E360" s="13"/>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11"/>
      <c r="B361" s="12"/>
      <c r="C361" s="13"/>
      <c r="D361" s="13"/>
      <c r="E361" s="13"/>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11"/>
      <c r="B362" s="12"/>
      <c r="C362" s="13"/>
      <c r="D362" s="13"/>
      <c r="E362" s="13"/>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11"/>
      <c r="B363" s="12"/>
      <c r="C363" s="13"/>
      <c r="D363" s="13"/>
      <c r="E363" s="13"/>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11"/>
      <c r="B364" s="12"/>
      <c r="C364" s="13"/>
      <c r="D364" s="13"/>
      <c r="E364" s="13"/>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11"/>
      <c r="B365" s="12"/>
      <c r="C365" s="13"/>
      <c r="D365" s="13"/>
      <c r="E365" s="13"/>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11"/>
      <c r="B366" s="12"/>
      <c r="C366" s="13"/>
      <c r="D366" s="13"/>
      <c r="E366" s="13"/>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11"/>
      <c r="B367" s="12"/>
      <c r="C367" s="13"/>
      <c r="D367" s="13"/>
      <c r="E367" s="13"/>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11"/>
      <c r="B368" s="12"/>
      <c r="C368" s="13"/>
      <c r="D368" s="13"/>
      <c r="E368" s="13"/>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11"/>
      <c r="B369" s="12"/>
      <c r="C369" s="13"/>
      <c r="D369" s="13"/>
      <c r="E369" s="13"/>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11"/>
      <c r="B370" s="12"/>
      <c r="C370" s="13"/>
      <c r="D370" s="13"/>
      <c r="E370" s="13"/>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11"/>
      <c r="B371" s="12"/>
      <c r="C371" s="13"/>
      <c r="D371" s="13"/>
      <c r="E371" s="13"/>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11"/>
      <c r="B372" s="12"/>
      <c r="C372" s="13"/>
      <c r="D372" s="13"/>
      <c r="E372" s="13"/>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11"/>
      <c r="B373" s="12"/>
      <c r="C373" s="13"/>
      <c r="D373" s="13"/>
      <c r="E373" s="13"/>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11"/>
      <c r="B374" s="12"/>
      <c r="C374" s="13"/>
      <c r="D374" s="13"/>
      <c r="E374" s="13"/>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11"/>
      <c r="B375" s="12"/>
      <c r="C375" s="13"/>
      <c r="D375" s="13"/>
      <c r="E375" s="13"/>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11"/>
      <c r="B376" s="12"/>
      <c r="C376" s="13"/>
      <c r="D376" s="13"/>
      <c r="E376" s="13"/>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11"/>
      <c r="B377" s="12"/>
      <c r="C377" s="13"/>
      <c r="D377" s="13"/>
      <c r="E377" s="13"/>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11"/>
      <c r="B378" s="12"/>
      <c r="C378" s="13"/>
      <c r="D378" s="13"/>
      <c r="E378" s="13"/>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11"/>
      <c r="B379" s="12"/>
      <c r="C379" s="13"/>
      <c r="D379" s="13"/>
      <c r="E379" s="13"/>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11"/>
      <c r="B380" s="12"/>
      <c r="C380" s="13"/>
      <c r="D380" s="13"/>
      <c r="E380" s="13"/>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11"/>
      <c r="B381" s="12"/>
      <c r="C381" s="13"/>
      <c r="D381" s="13"/>
      <c r="E381" s="13"/>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11"/>
      <c r="B382" s="12"/>
      <c r="C382" s="13"/>
      <c r="D382" s="13"/>
      <c r="E382" s="13"/>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11"/>
      <c r="B383" s="12"/>
      <c r="C383" s="13"/>
      <c r="D383" s="13"/>
      <c r="E383" s="13"/>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11"/>
      <c r="B384" s="12"/>
      <c r="C384" s="13"/>
      <c r="D384" s="13"/>
      <c r="E384" s="13"/>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11"/>
      <c r="B385" s="12"/>
      <c r="C385" s="13"/>
      <c r="D385" s="13"/>
      <c r="E385" s="13"/>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11"/>
      <c r="B386" s="12"/>
      <c r="C386" s="13"/>
      <c r="D386" s="13"/>
      <c r="E386" s="13"/>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11"/>
      <c r="B387" s="12"/>
      <c r="C387" s="13"/>
      <c r="D387" s="13"/>
      <c r="E387" s="13"/>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11"/>
      <c r="B388" s="12"/>
      <c r="C388" s="13"/>
      <c r="D388" s="13"/>
      <c r="E388" s="13"/>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11"/>
      <c r="B389" s="12"/>
      <c r="C389" s="13"/>
      <c r="D389" s="13"/>
      <c r="E389" s="13"/>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11"/>
      <c r="B390" s="12"/>
      <c r="C390" s="13"/>
      <c r="D390" s="13"/>
      <c r="E390" s="13"/>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11"/>
      <c r="B391" s="12"/>
      <c r="C391" s="13"/>
      <c r="D391" s="13"/>
      <c r="E391" s="13"/>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11"/>
      <c r="B392" s="12"/>
      <c r="C392" s="13"/>
      <c r="D392" s="13"/>
      <c r="E392" s="13"/>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11"/>
      <c r="B393" s="12"/>
      <c r="C393" s="13"/>
      <c r="D393" s="13"/>
      <c r="E393" s="13"/>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11"/>
      <c r="B394" s="12"/>
      <c r="C394" s="13"/>
      <c r="D394" s="13"/>
      <c r="E394" s="13"/>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11"/>
      <c r="B395" s="12"/>
      <c r="C395" s="13"/>
      <c r="D395" s="13"/>
      <c r="E395" s="13"/>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11"/>
      <c r="B396" s="12"/>
      <c r="C396" s="13"/>
      <c r="D396" s="13"/>
      <c r="E396" s="13"/>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11"/>
      <c r="B397" s="12"/>
      <c r="C397" s="13"/>
      <c r="D397" s="13"/>
      <c r="E397" s="13"/>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11"/>
      <c r="B398" s="12"/>
      <c r="C398" s="13"/>
      <c r="D398" s="13"/>
      <c r="E398" s="13"/>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11"/>
      <c r="B399" s="12"/>
      <c r="C399" s="13"/>
      <c r="D399" s="13"/>
      <c r="E399" s="13"/>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11"/>
      <c r="B400" s="12"/>
      <c r="C400" s="13"/>
      <c r="D400" s="13"/>
      <c r="E400" s="13"/>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11"/>
      <c r="B401" s="12"/>
      <c r="C401" s="13"/>
      <c r="D401" s="13"/>
      <c r="E401" s="13"/>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11"/>
      <c r="B402" s="12"/>
      <c r="C402" s="13"/>
      <c r="D402" s="13"/>
      <c r="E402" s="13"/>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11"/>
      <c r="B403" s="12"/>
      <c r="C403" s="13"/>
      <c r="D403" s="13"/>
      <c r="E403" s="13"/>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11"/>
      <c r="B404" s="12"/>
      <c r="C404" s="13"/>
      <c r="D404" s="13"/>
      <c r="E404" s="13"/>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11"/>
      <c r="B405" s="12"/>
      <c r="C405" s="13"/>
      <c r="D405" s="13"/>
      <c r="E405" s="13"/>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11"/>
      <c r="B406" s="12"/>
      <c r="C406" s="13"/>
      <c r="D406" s="13"/>
      <c r="E406" s="13"/>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11"/>
      <c r="B407" s="12"/>
      <c r="C407" s="13"/>
      <c r="D407" s="13"/>
      <c r="E407" s="13"/>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11"/>
      <c r="B408" s="12"/>
      <c r="C408" s="13"/>
      <c r="D408" s="13"/>
      <c r="E408" s="13"/>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11"/>
      <c r="B409" s="12"/>
      <c r="C409" s="13"/>
      <c r="D409" s="13"/>
      <c r="E409" s="13"/>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11"/>
      <c r="B410" s="12"/>
      <c r="C410" s="13"/>
      <c r="D410" s="13"/>
      <c r="E410" s="13"/>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11"/>
      <c r="B411" s="12"/>
      <c r="C411" s="13"/>
      <c r="D411" s="13"/>
      <c r="E411" s="13"/>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11"/>
      <c r="B412" s="12"/>
      <c r="C412" s="13"/>
      <c r="D412" s="13"/>
      <c r="E412" s="13"/>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11"/>
      <c r="B413" s="12"/>
      <c r="C413" s="13"/>
      <c r="D413" s="13"/>
      <c r="E413" s="13"/>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11"/>
      <c r="B414" s="12"/>
      <c r="C414" s="13"/>
      <c r="D414" s="13"/>
      <c r="E414" s="13"/>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11"/>
      <c r="B415" s="12"/>
      <c r="C415" s="13"/>
      <c r="D415" s="13"/>
      <c r="E415" s="13"/>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11"/>
      <c r="B416" s="12"/>
      <c r="C416" s="13"/>
      <c r="D416" s="13"/>
      <c r="E416" s="13"/>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11"/>
      <c r="B417" s="12"/>
      <c r="C417" s="13"/>
      <c r="D417" s="13"/>
      <c r="E417" s="13"/>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11"/>
      <c r="B418" s="12"/>
      <c r="C418" s="13"/>
      <c r="D418" s="13"/>
      <c r="E418" s="13"/>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11"/>
      <c r="B419" s="12"/>
      <c r="C419" s="13"/>
      <c r="D419" s="13"/>
      <c r="E419" s="13"/>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11"/>
      <c r="B420" s="12"/>
      <c r="C420" s="13"/>
      <c r="D420" s="13"/>
      <c r="E420" s="13"/>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11"/>
      <c r="B421" s="12"/>
      <c r="C421" s="13"/>
      <c r="D421" s="13"/>
      <c r="E421" s="13"/>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11"/>
      <c r="B422" s="12"/>
      <c r="C422" s="13"/>
      <c r="D422" s="13"/>
      <c r="E422" s="13"/>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11"/>
      <c r="B423" s="12"/>
      <c r="C423" s="13"/>
      <c r="D423" s="13"/>
      <c r="E423" s="13"/>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11"/>
      <c r="B424" s="12"/>
      <c r="C424" s="13"/>
      <c r="D424" s="13"/>
      <c r="E424" s="13"/>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11"/>
      <c r="B425" s="12"/>
      <c r="C425" s="13"/>
      <c r="D425" s="13"/>
      <c r="E425" s="13"/>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11"/>
      <c r="B426" s="12"/>
      <c r="C426" s="13"/>
      <c r="D426" s="13"/>
      <c r="E426" s="13"/>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11"/>
      <c r="B427" s="12"/>
      <c r="C427" s="13"/>
      <c r="D427" s="13"/>
      <c r="E427" s="13"/>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11"/>
      <c r="B428" s="12"/>
      <c r="C428" s="13"/>
      <c r="D428" s="13"/>
      <c r="E428" s="13"/>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11"/>
      <c r="B429" s="12"/>
      <c r="C429" s="13"/>
      <c r="D429" s="13"/>
      <c r="E429" s="13"/>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11"/>
      <c r="B430" s="12"/>
      <c r="C430" s="13"/>
      <c r="D430" s="13"/>
      <c r="E430" s="13"/>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11"/>
      <c r="B431" s="12"/>
      <c r="C431" s="13"/>
      <c r="D431" s="13"/>
      <c r="E431" s="13"/>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11"/>
      <c r="B432" s="12"/>
      <c r="C432" s="13"/>
      <c r="D432" s="13"/>
      <c r="E432" s="13"/>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11"/>
      <c r="B433" s="12"/>
      <c r="C433" s="13"/>
      <c r="D433" s="13"/>
      <c r="E433" s="13"/>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11"/>
      <c r="B434" s="12"/>
      <c r="C434" s="13"/>
      <c r="D434" s="13"/>
      <c r="E434" s="13"/>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11"/>
      <c r="B435" s="12"/>
      <c r="C435" s="13"/>
      <c r="D435" s="13"/>
      <c r="E435" s="13"/>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11"/>
      <c r="B436" s="12"/>
      <c r="C436" s="13"/>
      <c r="D436" s="13"/>
      <c r="E436" s="13"/>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11"/>
      <c r="B437" s="12"/>
      <c r="C437" s="13"/>
      <c r="D437" s="13"/>
      <c r="E437" s="13"/>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11"/>
      <c r="B438" s="12"/>
      <c r="C438" s="13"/>
      <c r="D438" s="13"/>
      <c r="E438" s="13"/>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11"/>
      <c r="B439" s="12"/>
      <c r="C439" s="13"/>
      <c r="D439" s="13"/>
      <c r="E439" s="13"/>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11"/>
      <c r="B440" s="12"/>
      <c r="C440" s="13"/>
      <c r="D440" s="13"/>
      <c r="E440" s="13"/>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11"/>
      <c r="B441" s="12"/>
      <c r="C441" s="13"/>
      <c r="D441" s="13"/>
      <c r="E441" s="13"/>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11"/>
      <c r="B442" s="12"/>
      <c r="C442" s="13"/>
      <c r="D442" s="13"/>
      <c r="E442" s="13"/>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11"/>
      <c r="B443" s="12"/>
      <c r="C443" s="13"/>
      <c r="D443" s="13"/>
      <c r="E443" s="13"/>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11"/>
      <c r="B444" s="12"/>
      <c r="C444" s="13"/>
      <c r="D444" s="13"/>
      <c r="E444" s="13"/>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11"/>
      <c r="B445" s="12"/>
      <c r="C445" s="13"/>
      <c r="D445" s="13"/>
      <c r="E445" s="13"/>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11"/>
      <c r="B446" s="12"/>
      <c r="C446" s="13"/>
      <c r="D446" s="13"/>
      <c r="E446" s="13"/>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11"/>
      <c r="B447" s="12"/>
      <c r="C447" s="13"/>
      <c r="D447" s="13"/>
      <c r="E447" s="13"/>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11"/>
      <c r="B448" s="12"/>
      <c r="C448" s="13"/>
      <c r="D448" s="13"/>
      <c r="E448" s="13"/>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11"/>
      <c r="B449" s="12"/>
      <c r="C449" s="13"/>
      <c r="D449" s="13"/>
      <c r="E449" s="13"/>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11"/>
      <c r="B450" s="12"/>
      <c r="C450" s="13"/>
      <c r="D450" s="13"/>
      <c r="E450" s="13"/>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11"/>
      <c r="B451" s="12"/>
      <c r="C451" s="13"/>
      <c r="D451" s="13"/>
      <c r="E451" s="13"/>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11"/>
      <c r="B452" s="12"/>
      <c r="C452" s="13"/>
      <c r="D452" s="13"/>
      <c r="E452" s="13"/>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11"/>
      <c r="B453" s="12"/>
      <c r="C453" s="13"/>
      <c r="D453" s="13"/>
      <c r="E453" s="13"/>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11"/>
      <c r="B454" s="12"/>
      <c r="C454" s="13"/>
      <c r="D454" s="13"/>
      <c r="E454" s="13"/>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11"/>
      <c r="B455" s="12"/>
      <c r="C455" s="13"/>
      <c r="D455" s="13"/>
      <c r="E455" s="13"/>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11"/>
      <c r="B456" s="12"/>
      <c r="C456" s="13"/>
      <c r="D456" s="13"/>
      <c r="E456" s="13"/>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11"/>
      <c r="B457" s="12"/>
      <c r="C457" s="13"/>
      <c r="D457" s="13"/>
      <c r="E457" s="13"/>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11"/>
      <c r="B458" s="12"/>
      <c r="C458" s="13"/>
      <c r="D458" s="13"/>
      <c r="E458" s="13"/>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11"/>
      <c r="B459" s="12"/>
      <c r="C459" s="13"/>
      <c r="D459" s="13"/>
      <c r="E459" s="13"/>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11"/>
      <c r="B460" s="12"/>
      <c r="C460" s="13"/>
      <c r="D460" s="13"/>
      <c r="E460" s="13"/>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11"/>
      <c r="B461" s="12"/>
      <c r="C461" s="13"/>
      <c r="D461" s="13"/>
      <c r="E461" s="13"/>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11"/>
      <c r="B462" s="12"/>
      <c r="C462" s="13"/>
      <c r="D462" s="13"/>
      <c r="E462" s="13"/>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11"/>
      <c r="B463" s="12"/>
      <c r="C463" s="13"/>
      <c r="D463" s="13"/>
      <c r="E463" s="13"/>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11"/>
      <c r="B464" s="12"/>
      <c r="C464" s="13"/>
      <c r="D464" s="13"/>
      <c r="E464" s="13"/>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11"/>
      <c r="B465" s="12"/>
      <c r="C465" s="13"/>
      <c r="D465" s="13"/>
      <c r="E465" s="13"/>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11"/>
      <c r="B466" s="12"/>
      <c r="C466" s="13"/>
      <c r="D466" s="13"/>
      <c r="E466" s="13"/>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11"/>
      <c r="B467" s="12"/>
      <c r="C467" s="13"/>
      <c r="D467" s="13"/>
      <c r="E467" s="13"/>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11"/>
      <c r="B468" s="12"/>
      <c r="C468" s="13"/>
      <c r="D468" s="13"/>
      <c r="E468" s="13"/>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11"/>
      <c r="B469" s="12"/>
      <c r="C469" s="13"/>
      <c r="D469" s="13"/>
      <c r="E469" s="13"/>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11"/>
      <c r="B470" s="12"/>
      <c r="C470" s="13"/>
      <c r="D470" s="13"/>
      <c r="E470" s="13"/>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11"/>
      <c r="B471" s="12"/>
      <c r="C471" s="13"/>
      <c r="D471" s="13"/>
      <c r="E471" s="13"/>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11"/>
      <c r="B472" s="12"/>
      <c r="C472" s="13"/>
      <c r="D472" s="13"/>
      <c r="E472" s="13"/>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11"/>
      <c r="B473" s="12"/>
      <c r="C473" s="13"/>
      <c r="D473" s="13"/>
      <c r="E473" s="13"/>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11"/>
      <c r="B474" s="12"/>
      <c r="C474" s="13"/>
      <c r="D474" s="13"/>
      <c r="E474" s="13"/>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11"/>
      <c r="B475" s="12"/>
      <c r="C475" s="13"/>
      <c r="D475" s="13"/>
      <c r="E475" s="13"/>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11"/>
      <c r="B476" s="12"/>
      <c r="C476" s="13"/>
      <c r="D476" s="13"/>
      <c r="E476" s="13"/>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11"/>
      <c r="B477" s="12"/>
      <c r="C477" s="13"/>
      <c r="D477" s="13"/>
      <c r="E477" s="13"/>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11"/>
      <c r="B478" s="12"/>
      <c r="C478" s="13"/>
      <c r="D478" s="13"/>
      <c r="E478" s="13"/>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11"/>
      <c r="B479" s="12"/>
      <c r="C479" s="13"/>
      <c r="D479" s="13"/>
      <c r="E479" s="13"/>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11"/>
      <c r="B480" s="12"/>
      <c r="C480" s="13"/>
      <c r="D480" s="13"/>
      <c r="E480" s="13"/>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11"/>
      <c r="B481" s="12"/>
      <c r="C481" s="13"/>
      <c r="D481" s="13"/>
      <c r="E481" s="13"/>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11"/>
      <c r="B482" s="12"/>
      <c r="C482" s="13"/>
      <c r="D482" s="13"/>
      <c r="E482" s="13"/>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11"/>
      <c r="B483" s="12"/>
      <c r="C483" s="13"/>
      <c r="D483" s="13"/>
      <c r="E483" s="13"/>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11"/>
      <c r="B484" s="12"/>
      <c r="C484" s="13"/>
      <c r="D484" s="13"/>
      <c r="E484" s="13"/>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11"/>
      <c r="B485" s="12"/>
      <c r="C485" s="13"/>
      <c r="D485" s="13"/>
      <c r="E485" s="13"/>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11"/>
      <c r="B486" s="12"/>
      <c r="C486" s="13"/>
      <c r="D486" s="13"/>
      <c r="E486" s="13"/>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11"/>
      <c r="B487" s="12"/>
      <c r="C487" s="13"/>
      <c r="D487" s="13"/>
      <c r="E487" s="13"/>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11"/>
      <c r="B488" s="12"/>
      <c r="C488" s="13"/>
      <c r="D488" s="13"/>
      <c r="E488" s="13"/>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11"/>
      <c r="B489" s="12"/>
      <c r="C489" s="13"/>
      <c r="D489" s="13"/>
      <c r="E489" s="13"/>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11"/>
      <c r="B490" s="12"/>
      <c r="C490" s="13"/>
      <c r="D490" s="13"/>
      <c r="E490" s="13"/>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11"/>
      <c r="B491" s="12"/>
      <c r="C491" s="13"/>
      <c r="D491" s="13"/>
      <c r="E491" s="13"/>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11"/>
      <c r="B492" s="12"/>
      <c r="C492" s="13"/>
      <c r="D492" s="13"/>
      <c r="E492" s="13"/>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11"/>
      <c r="B493" s="12"/>
      <c r="C493" s="13"/>
      <c r="D493" s="13"/>
      <c r="E493" s="13"/>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11"/>
      <c r="B494" s="12"/>
      <c r="C494" s="13"/>
      <c r="D494" s="13"/>
      <c r="E494" s="13"/>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11"/>
      <c r="B495" s="12"/>
      <c r="C495" s="13"/>
      <c r="D495" s="13"/>
      <c r="E495" s="13"/>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11"/>
      <c r="B496" s="12"/>
      <c r="C496" s="13"/>
      <c r="D496" s="13"/>
      <c r="E496" s="13"/>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11"/>
      <c r="B497" s="12"/>
      <c r="C497" s="13"/>
      <c r="D497" s="13"/>
      <c r="E497" s="13"/>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11"/>
      <c r="B498" s="12"/>
      <c r="C498" s="13"/>
      <c r="D498" s="13"/>
      <c r="E498" s="13"/>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11"/>
      <c r="B499" s="12"/>
      <c r="C499" s="13"/>
      <c r="D499" s="13"/>
      <c r="E499" s="13"/>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11"/>
      <c r="B500" s="12"/>
      <c r="C500" s="13"/>
      <c r="D500" s="13"/>
      <c r="E500" s="13"/>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11"/>
      <c r="B501" s="12"/>
      <c r="C501" s="13"/>
      <c r="D501" s="13"/>
      <c r="E501" s="13"/>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11"/>
      <c r="B502" s="12"/>
      <c r="C502" s="13"/>
      <c r="D502" s="13"/>
      <c r="E502" s="13"/>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11"/>
      <c r="B503" s="12"/>
      <c r="C503" s="13"/>
      <c r="D503" s="13"/>
      <c r="E503" s="13"/>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11"/>
      <c r="B504" s="12"/>
      <c r="C504" s="13"/>
      <c r="D504" s="13"/>
      <c r="E504" s="13"/>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11"/>
      <c r="B505" s="12"/>
      <c r="C505" s="13"/>
      <c r="D505" s="13"/>
      <c r="E505" s="13"/>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11"/>
      <c r="B506" s="12"/>
      <c r="C506" s="13"/>
      <c r="D506" s="13"/>
      <c r="E506" s="13"/>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11"/>
      <c r="B507" s="12"/>
      <c r="C507" s="13"/>
      <c r="D507" s="13"/>
      <c r="E507" s="13"/>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11"/>
      <c r="B508" s="12"/>
      <c r="C508" s="13"/>
      <c r="D508" s="13"/>
      <c r="E508" s="13"/>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11"/>
      <c r="B509" s="12"/>
      <c r="C509" s="13"/>
      <c r="D509" s="13"/>
      <c r="E509" s="13"/>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11"/>
      <c r="B510" s="12"/>
      <c r="C510" s="13"/>
      <c r="D510" s="13"/>
      <c r="E510" s="13"/>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11"/>
      <c r="B511" s="12"/>
      <c r="C511" s="13"/>
      <c r="D511" s="13"/>
      <c r="E511" s="13"/>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11"/>
      <c r="B512" s="12"/>
      <c r="C512" s="13"/>
      <c r="D512" s="13"/>
      <c r="E512" s="13"/>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11"/>
      <c r="B513" s="12"/>
      <c r="C513" s="13"/>
      <c r="D513" s="13"/>
      <c r="E513" s="13"/>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11"/>
      <c r="B514" s="12"/>
      <c r="C514" s="13"/>
      <c r="D514" s="13"/>
      <c r="E514" s="13"/>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11"/>
      <c r="B515" s="12"/>
      <c r="C515" s="13"/>
      <c r="D515" s="13"/>
      <c r="E515" s="13"/>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11"/>
      <c r="B516" s="12"/>
      <c r="C516" s="13"/>
      <c r="D516" s="13"/>
      <c r="E516" s="13"/>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11"/>
      <c r="B517" s="12"/>
      <c r="C517" s="13"/>
      <c r="D517" s="13"/>
      <c r="E517" s="13"/>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11"/>
      <c r="B518" s="12"/>
      <c r="C518" s="13"/>
      <c r="D518" s="13"/>
      <c r="E518" s="13"/>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11"/>
      <c r="B519" s="12"/>
      <c r="C519" s="13"/>
      <c r="D519" s="13"/>
      <c r="E519" s="13"/>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11"/>
      <c r="B520" s="12"/>
      <c r="C520" s="13"/>
      <c r="D520" s="13"/>
      <c r="E520" s="13"/>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11"/>
      <c r="B521" s="12"/>
      <c r="C521" s="13"/>
      <c r="D521" s="13"/>
      <c r="E521" s="13"/>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11"/>
      <c r="B522" s="12"/>
      <c r="C522" s="13"/>
      <c r="D522" s="13"/>
      <c r="E522" s="13"/>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11"/>
      <c r="B523" s="12"/>
      <c r="C523" s="13"/>
      <c r="D523" s="13"/>
      <c r="E523" s="13"/>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11"/>
      <c r="B524" s="12"/>
      <c r="C524" s="13"/>
      <c r="D524" s="13"/>
      <c r="E524" s="13"/>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11"/>
      <c r="B525" s="12"/>
      <c r="C525" s="13"/>
      <c r="D525" s="13"/>
      <c r="E525" s="13"/>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11"/>
      <c r="B526" s="12"/>
      <c r="C526" s="13"/>
      <c r="D526" s="13"/>
      <c r="E526" s="13"/>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11"/>
      <c r="B527" s="12"/>
      <c r="C527" s="13"/>
      <c r="D527" s="13"/>
      <c r="E527" s="13"/>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11"/>
      <c r="B528" s="12"/>
      <c r="C528" s="13"/>
      <c r="D528" s="13"/>
      <c r="E528" s="13"/>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11"/>
      <c r="B529" s="12"/>
      <c r="C529" s="13"/>
      <c r="D529" s="13"/>
      <c r="E529" s="13"/>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11"/>
      <c r="B530" s="12"/>
      <c r="C530" s="13"/>
      <c r="D530" s="13"/>
      <c r="E530" s="13"/>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11"/>
      <c r="B531" s="12"/>
      <c r="C531" s="13"/>
      <c r="D531" s="13"/>
      <c r="E531" s="13"/>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11"/>
      <c r="B532" s="12"/>
      <c r="C532" s="13"/>
      <c r="D532" s="13"/>
      <c r="E532" s="13"/>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11"/>
      <c r="B533" s="12"/>
      <c r="C533" s="13"/>
      <c r="D533" s="13"/>
      <c r="E533" s="13"/>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11"/>
      <c r="B534" s="12"/>
      <c r="C534" s="13"/>
      <c r="D534" s="13"/>
      <c r="E534" s="13"/>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11"/>
      <c r="B535" s="12"/>
      <c r="C535" s="13"/>
      <c r="D535" s="13"/>
      <c r="E535" s="13"/>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11"/>
      <c r="B536" s="12"/>
      <c r="C536" s="13"/>
      <c r="D536" s="13"/>
      <c r="E536" s="13"/>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11"/>
      <c r="B537" s="12"/>
      <c r="C537" s="13"/>
      <c r="D537" s="13"/>
      <c r="E537" s="13"/>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11"/>
      <c r="B538" s="12"/>
      <c r="C538" s="13"/>
      <c r="D538" s="13"/>
      <c r="E538" s="13"/>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11"/>
      <c r="B539" s="12"/>
      <c r="C539" s="13"/>
      <c r="D539" s="13"/>
      <c r="E539" s="13"/>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11"/>
      <c r="B540" s="12"/>
      <c r="C540" s="13"/>
      <c r="D540" s="13"/>
      <c r="E540" s="13"/>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11"/>
      <c r="B541" s="12"/>
      <c r="C541" s="13"/>
      <c r="D541" s="13"/>
      <c r="E541" s="13"/>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11"/>
      <c r="B542" s="12"/>
      <c r="C542" s="13"/>
      <c r="D542" s="13"/>
      <c r="E542" s="13"/>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11"/>
      <c r="B543" s="12"/>
      <c r="C543" s="13"/>
      <c r="D543" s="13"/>
      <c r="E543" s="13"/>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11"/>
      <c r="B544" s="12"/>
      <c r="C544" s="13"/>
      <c r="D544" s="13"/>
      <c r="E544" s="13"/>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11"/>
      <c r="B545" s="12"/>
      <c r="C545" s="13"/>
      <c r="D545" s="13"/>
      <c r="E545" s="13"/>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11"/>
      <c r="B546" s="12"/>
      <c r="C546" s="13"/>
      <c r="D546" s="13"/>
      <c r="E546" s="13"/>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11"/>
      <c r="B547" s="12"/>
      <c r="C547" s="13"/>
      <c r="D547" s="13"/>
      <c r="E547" s="13"/>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11"/>
      <c r="B548" s="12"/>
      <c r="C548" s="13"/>
      <c r="D548" s="13"/>
      <c r="E548" s="13"/>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11"/>
      <c r="B549" s="12"/>
      <c r="C549" s="13"/>
      <c r="D549" s="13"/>
      <c r="E549" s="13"/>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11"/>
      <c r="B550" s="12"/>
      <c r="C550" s="13"/>
      <c r="D550" s="13"/>
      <c r="E550" s="13"/>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11"/>
      <c r="B551" s="12"/>
      <c r="C551" s="13"/>
      <c r="D551" s="13"/>
      <c r="E551" s="13"/>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11"/>
      <c r="B552" s="12"/>
      <c r="C552" s="13"/>
      <c r="D552" s="13"/>
      <c r="E552" s="13"/>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11"/>
      <c r="B553" s="12"/>
      <c r="C553" s="13"/>
      <c r="D553" s="13"/>
      <c r="E553" s="13"/>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11"/>
      <c r="B554" s="12"/>
      <c r="C554" s="13"/>
      <c r="D554" s="13"/>
      <c r="E554" s="13"/>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11"/>
      <c r="B555" s="12"/>
      <c r="C555" s="13"/>
      <c r="D555" s="13"/>
      <c r="E555" s="13"/>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11"/>
      <c r="B556" s="12"/>
      <c r="C556" s="13"/>
      <c r="D556" s="13"/>
      <c r="E556" s="13"/>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11"/>
      <c r="B557" s="12"/>
      <c r="C557" s="13"/>
      <c r="D557" s="13"/>
      <c r="E557" s="13"/>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11"/>
      <c r="B558" s="12"/>
      <c r="C558" s="13"/>
      <c r="D558" s="13"/>
      <c r="E558" s="13"/>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11"/>
      <c r="B559" s="12"/>
      <c r="C559" s="13"/>
      <c r="D559" s="13"/>
      <c r="E559" s="13"/>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11"/>
      <c r="B560" s="12"/>
      <c r="C560" s="13"/>
      <c r="D560" s="13"/>
      <c r="E560" s="13"/>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11"/>
      <c r="B561" s="12"/>
      <c r="C561" s="13"/>
      <c r="D561" s="13"/>
      <c r="E561" s="13"/>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11"/>
      <c r="B562" s="12"/>
      <c r="C562" s="13"/>
      <c r="D562" s="13"/>
      <c r="E562" s="13"/>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11"/>
      <c r="B563" s="12"/>
      <c r="C563" s="13"/>
      <c r="D563" s="13"/>
      <c r="E563" s="13"/>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11"/>
      <c r="B564" s="12"/>
      <c r="C564" s="13"/>
      <c r="D564" s="13"/>
      <c r="E564" s="13"/>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11"/>
      <c r="B565" s="12"/>
      <c r="C565" s="13"/>
      <c r="D565" s="13"/>
      <c r="E565" s="13"/>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11"/>
      <c r="B566" s="12"/>
      <c r="C566" s="13"/>
      <c r="D566" s="13"/>
      <c r="E566" s="13"/>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11"/>
      <c r="B567" s="12"/>
      <c r="C567" s="13"/>
      <c r="D567" s="13"/>
      <c r="E567" s="13"/>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11"/>
      <c r="B568" s="12"/>
      <c r="C568" s="13"/>
      <c r="D568" s="13"/>
      <c r="E568" s="13"/>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11"/>
      <c r="B569" s="12"/>
      <c r="C569" s="13"/>
      <c r="D569" s="13"/>
      <c r="E569" s="13"/>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11"/>
      <c r="B570" s="12"/>
      <c r="C570" s="13"/>
      <c r="D570" s="13"/>
      <c r="E570" s="13"/>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11"/>
      <c r="B571" s="12"/>
      <c r="C571" s="13"/>
      <c r="D571" s="13"/>
      <c r="E571" s="13"/>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11"/>
      <c r="B572" s="12"/>
      <c r="C572" s="13"/>
      <c r="D572" s="13"/>
      <c r="E572" s="13"/>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11"/>
      <c r="B573" s="12"/>
      <c r="C573" s="13"/>
      <c r="D573" s="13"/>
      <c r="E573" s="13"/>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11"/>
      <c r="B574" s="12"/>
      <c r="C574" s="13"/>
      <c r="D574" s="13"/>
      <c r="E574" s="13"/>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11"/>
      <c r="B575" s="12"/>
      <c r="C575" s="13"/>
      <c r="D575" s="13"/>
      <c r="E575" s="13"/>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11"/>
      <c r="B576" s="12"/>
      <c r="C576" s="13"/>
      <c r="D576" s="13"/>
      <c r="E576" s="13"/>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11"/>
      <c r="B577" s="12"/>
      <c r="C577" s="13"/>
      <c r="D577" s="13"/>
      <c r="E577" s="13"/>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11"/>
      <c r="B578" s="12"/>
      <c r="C578" s="13"/>
      <c r="D578" s="13"/>
      <c r="E578" s="13"/>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11"/>
      <c r="B579" s="12"/>
      <c r="C579" s="13"/>
      <c r="D579" s="13"/>
      <c r="E579" s="13"/>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11"/>
      <c r="B580" s="12"/>
      <c r="C580" s="13"/>
      <c r="D580" s="13"/>
      <c r="E580" s="13"/>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11"/>
      <c r="B581" s="12"/>
      <c r="C581" s="13"/>
      <c r="D581" s="13"/>
      <c r="E581" s="13"/>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11"/>
      <c r="B582" s="12"/>
      <c r="C582" s="13"/>
      <c r="D582" s="13"/>
      <c r="E582" s="13"/>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11"/>
      <c r="B583" s="12"/>
      <c r="C583" s="13"/>
      <c r="D583" s="13"/>
      <c r="E583" s="13"/>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11"/>
      <c r="B584" s="12"/>
      <c r="C584" s="13"/>
      <c r="D584" s="13"/>
      <c r="E584" s="13"/>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11"/>
      <c r="B585" s="12"/>
      <c r="C585" s="13"/>
      <c r="D585" s="13"/>
      <c r="E585" s="13"/>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11"/>
      <c r="B586" s="12"/>
      <c r="C586" s="13"/>
      <c r="D586" s="13"/>
      <c r="E586" s="13"/>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11"/>
      <c r="B587" s="12"/>
      <c r="C587" s="13"/>
      <c r="D587" s="13"/>
      <c r="E587" s="13"/>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11"/>
      <c r="B588" s="12"/>
      <c r="C588" s="13"/>
      <c r="D588" s="13"/>
      <c r="E588" s="13"/>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11"/>
      <c r="B589" s="12"/>
      <c r="C589" s="13"/>
      <c r="D589" s="13"/>
      <c r="E589" s="13"/>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11"/>
      <c r="B590" s="12"/>
      <c r="C590" s="13"/>
      <c r="D590" s="13"/>
      <c r="E590" s="13"/>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11"/>
      <c r="B591" s="12"/>
      <c r="C591" s="13"/>
      <c r="D591" s="13"/>
      <c r="E591" s="13"/>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11"/>
      <c r="B592" s="12"/>
      <c r="C592" s="13"/>
      <c r="D592" s="13"/>
      <c r="E592" s="13"/>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11"/>
      <c r="B593" s="12"/>
      <c r="C593" s="13"/>
      <c r="D593" s="13"/>
      <c r="E593" s="13"/>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11"/>
      <c r="B594" s="12"/>
      <c r="C594" s="13"/>
      <c r="D594" s="13"/>
      <c r="E594" s="13"/>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11"/>
      <c r="B595" s="12"/>
      <c r="C595" s="13"/>
      <c r="D595" s="13"/>
      <c r="E595" s="13"/>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11"/>
      <c r="B596" s="12"/>
      <c r="C596" s="13"/>
      <c r="D596" s="13"/>
      <c r="E596" s="13"/>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11"/>
      <c r="B597" s="12"/>
      <c r="C597" s="13"/>
      <c r="D597" s="13"/>
      <c r="E597" s="13"/>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11"/>
      <c r="B598" s="12"/>
      <c r="C598" s="13"/>
      <c r="D598" s="13"/>
      <c r="E598" s="13"/>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11"/>
      <c r="B599" s="12"/>
      <c r="C599" s="13"/>
      <c r="D599" s="13"/>
      <c r="E599" s="13"/>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11"/>
      <c r="B600" s="12"/>
      <c r="C600" s="13"/>
      <c r="D600" s="13"/>
      <c r="E600" s="13"/>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11"/>
      <c r="B601" s="12"/>
      <c r="C601" s="13"/>
      <c r="D601" s="13"/>
      <c r="E601" s="13"/>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11"/>
      <c r="B602" s="12"/>
      <c r="C602" s="13"/>
      <c r="D602" s="13"/>
      <c r="E602" s="13"/>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11"/>
      <c r="B603" s="12"/>
      <c r="C603" s="13"/>
      <c r="D603" s="13"/>
      <c r="E603" s="13"/>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11"/>
      <c r="B604" s="12"/>
      <c r="C604" s="13"/>
      <c r="D604" s="13"/>
      <c r="E604" s="13"/>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11"/>
      <c r="B605" s="12"/>
      <c r="C605" s="13"/>
      <c r="D605" s="13"/>
      <c r="E605" s="13"/>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11"/>
      <c r="B606" s="12"/>
      <c r="C606" s="13"/>
      <c r="D606" s="13"/>
      <c r="E606" s="13"/>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11"/>
      <c r="B607" s="12"/>
      <c r="C607" s="13"/>
      <c r="D607" s="13"/>
      <c r="E607" s="13"/>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11"/>
      <c r="B608" s="12"/>
      <c r="C608" s="13"/>
      <c r="D608" s="13"/>
      <c r="E608" s="13"/>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11"/>
      <c r="B609" s="12"/>
      <c r="C609" s="13"/>
      <c r="D609" s="13"/>
      <c r="E609" s="13"/>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11"/>
      <c r="B610" s="12"/>
      <c r="C610" s="13"/>
      <c r="D610" s="13"/>
      <c r="E610" s="13"/>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11"/>
      <c r="B611" s="12"/>
      <c r="C611" s="13"/>
      <c r="D611" s="13"/>
      <c r="E611" s="13"/>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11"/>
      <c r="B612" s="12"/>
      <c r="C612" s="13"/>
      <c r="D612" s="13"/>
      <c r="E612" s="13"/>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11"/>
      <c r="B613" s="12"/>
      <c r="C613" s="13"/>
      <c r="D613" s="13"/>
      <c r="E613" s="13"/>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11"/>
      <c r="B614" s="12"/>
      <c r="C614" s="13"/>
      <c r="D614" s="13"/>
      <c r="E614" s="13"/>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11"/>
      <c r="B615" s="12"/>
      <c r="C615" s="13"/>
      <c r="D615" s="13"/>
      <c r="E615" s="13"/>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11"/>
      <c r="B616" s="12"/>
      <c r="C616" s="13"/>
      <c r="D616" s="13"/>
      <c r="E616" s="13"/>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11"/>
      <c r="B617" s="12"/>
      <c r="C617" s="13"/>
      <c r="D617" s="13"/>
      <c r="E617" s="13"/>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11"/>
      <c r="B618" s="12"/>
      <c r="C618" s="13"/>
      <c r="D618" s="13"/>
      <c r="E618" s="13"/>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11"/>
      <c r="B619" s="12"/>
      <c r="C619" s="13"/>
      <c r="D619" s="13"/>
      <c r="E619" s="13"/>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11"/>
      <c r="B620" s="12"/>
      <c r="C620" s="13"/>
      <c r="D620" s="13"/>
      <c r="E620" s="13"/>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11"/>
      <c r="B621" s="12"/>
      <c r="C621" s="13"/>
      <c r="D621" s="13"/>
      <c r="E621" s="13"/>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11"/>
      <c r="B622" s="12"/>
      <c r="C622" s="13"/>
      <c r="D622" s="13"/>
      <c r="E622" s="13"/>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11"/>
      <c r="B623" s="12"/>
      <c r="C623" s="13"/>
      <c r="D623" s="13"/>
      <c r="E623" s="13"/>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11"/>
      <c r="B624" s="12"/>
      <c r="C624" s="13"/>
      <c r="D624" s="13"/>
      <c r="E624" s="13"/>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11"/>
      <c r="B625" s="12"/>
      <c r="C625" s="13"/>
      <c r="D625" s="13"/>
      <c r="E625" s="13"/>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11"/>
      <c r="B626" s="12"/>
      <c r="C626" s="13"/>
      <c r="D626" s="13"/>
      <c r="E626" s="13"/>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11"/>
      <c r="B627" s="12"/>
      <c r="C627" s="13"/>
      <c r="D627" s="13"/>
      <c r="E627" s="13"/>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11"/>
      <c r="B628" s="12"/>
      <c r="C628" s="13"/>
      <c r="D628" s="13"/>
      <c r="E628" s="13"/>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11"/>
      <c r="B629" s="12"/>
      <c r="C629" s="13"/>
      <c r="D629" s="13"/>
      <c r="E629" s="13"/>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11"/>
      <c r="B630" s="12"/>
      <c r="C630" s="13"/>
      <c r="D630" s="13"/>
      <c r="E630" s="13"/>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11"/>
      <c r="B631" s="12"/>
      <c r="C631" s="13"/>
      <c r="D631" s="13"/>
      <c r="E631" s="13"/>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11"/>
      <c r="B632" s="12"/>
      <c r="C632" s="13"/>
      <c r="D632" s="13"/>
      <c r="E632" s="13"/>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11"/>
      <c r="B633" s="12"/>
      <c r="C633" s="13"/>
      <c r="D633" s="13"/>
      <c r="E633" s="13"/>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11"/>
      <c r="B634" s="12"/>
      <c r="C634" s="13"/>
      <c r="D634" s="13"/>
      <c r="E634" s="13"/>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11"/>
      <c r="B635" s="12"/>
      <c r="C635" s="13"/>
      <c r="D635" s="13"/>
      <c r="E635" s="13"/>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11"/>
      <c r="B636" s="12"/>
      <c r="C636" s="13"/>
      <c r="D636" s="13"/>
      <c r="E636" s="13"/>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11"/>
      <c r="B637" s="12"/>
      <c r="C637" s="13"/>
      <c r="D637" s="13"/>
      <c r="E637" s="13"/>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11"/>
      <c r="B638" s="12"/>
      <c r="C638" s="13"/>
      <c r="D638" s="13"/>
      <c r="E638" s="13"/>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11"/>
      <c r="B639" s="12"/>
      <c r="C639" s="13"/>
      <c r="D639" s="13"/>
      <c r="E639" s="13"/>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11"/>
      <c r="B640" s="12"/>
      <c r="C640" s="13"/>
      <c r="D640" s="13"/>
      <c r="E640" s="13"/>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11"/>
      <c r="B641" s="12"/>
      <c r="C641" s="13"/>
      <c r="D641" s="13"/>
      <c r="E641" s="13"/>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11"/>
      <c r="B642" s="12"/>
      <c r="C642" s="13"/>
      <c r="D642" s="13"/>
      <c r="E642" s="13"/>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11"/>
      <c r="B643" s="12"/>
      <c r="C643" s="13"/>
      <c r="D643" s="13"/>
      <c r="E643" s="13"/>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11"/>
      <c r="B644" s="12"/>
      <c r="C644" s="13"/>
      <c r="D644" s="13"/>
      <c r="E644" s="13"/>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11"/>
      <c r="B645" s="12"/>
      <c r="C645" s="13"/>
      <c r="D645" s="13"/>
      <c r="E645" s="13"/>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11"/>
      <c r="B646" s="12"/>
      <c r="C646" s="13"/>
      <c r="D646" s="13"/>
      <c r="E646" s="13"/>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11"/>
      <c r="B647" s="12"/>
      <c r="C647" s="13"/>
      <c r="D647" s="13"/>
      <c r="E647" s="13"/>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11"/>
      <c r="B648" s="12"/>
      <c r="C648" s="13"/>
      <c r="D648" s="13"/>
      <c r="E648" s="13"/>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11"/>
      <c r="B649" s="12"/>
      <c r="C649" s="13"/>
      <c r="D649" s="13"/>
      <c r="E649" s="13"/>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11"/>
      <c r="B650" s="12"/>
      <c r="C650" s="13"/>
      <c r="D650" s="13"/>
      <c r="E650" s="13"/>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11"/>
      <c r="B651" s="12"/>
      <c r="C651" s="13"/>
      <c r="D651" s="13"/>
      <c r="E651" s="13"/>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11"/>
      <c r="B652" s="12"/>
      <c r="C652" s="13"/>
      <c r="D652" s="13"/>
      <c r="E652" s="13"/>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11"/>
      <c r="B653" s="12"/>
      <c r="C653" s="13"/>
      <c r="D653" s="13"/>
      <c r="E653" s="13"/>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11"/>
      <c r="B654" s="12"/>
      <c r="C654" s="13"/>
      <c r="D654" s="13"/>
      <c r="E654" s="13"/>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11"/>
      <c r="B655" s="12"/>
      <c r="C655" s="13"/>
      <c r="D655" s="13"/>
      <c r="E655" s="13"/>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11"/>
      <c r="B656" s="12"/>
      <c r="C656" s="13"/>
      <c r="D656" s="13"/>
      <c r="E656" s="13"/>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11"/>
      <c r="B657" s="12"/>
      <c r="C657" s="13"/>
      <c r="D657" s="13"/>
      <c r="E657" s="13"/>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11"/>
      <c r="B658" s="12"/>
      <c r="C658" s="13"/>
      <c r="D658" s="13"/>
      <c r="E658" s="13"/>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11"/>
      <c r="B659" s="12"/>
      <c r="C659" s="13"/>
      <c r="D659" s="13"/>
      <c r="E659" s="13"/>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11"/>
      <c r="B660" s="12"/>
      <c r="C660" s="13"/>
      <c r="D660" s="13"/>
      <c r="E660" s="13"/>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11"/>
      <c r="B661" s="12"/>
      <c r="C661" s="13"/>
      <c r="D661" s="13"/>
      <c r="E661" s="13"/>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11"/>
      <c r="B662" s="12"/>
      <c r="C662" s="13"/>
      <c r="D662" s="13"/>
      <c r="E662" s="13"/>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11"/>
      <c r="B663" s="12"/>
      <c r="C663" s="13"/>
      <c r="D663" s="13"/>
      <c r="E663" s="13"/>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11"/>
      <c r="B664" s="12"/>
      <c r="C664" s="13"/>
      <c r="D664" s="13"/>
      <c r="E664" s="13"/>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11"/>
      <c r="B665" s="12"/>
      <c r="C665" s="13"/>
      <c r="D665" s="13"/>
      <c r="E665" s="13"/>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11"/>
      <c r="B666" s="12"/>
      <c r="C666" s="13"/>
      <c r="D666" s="13"/>
      <c r="E666" s="13"/>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11"/>
      <c r="B667" s="12"/>
      <c r="C667" s="13"/>
      <c r="D667" s="13"/>
      <c r="E667" s="13"/>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11"/>
      <c r="B668" s="12"/>
      <c r="C668" s="13"/>
      <c r="D668" s="13"/>
      <c r="E668" s="13"/>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11"/>
      <c r="B669" s="12"/>
      <c r="C669" s="13"/>
      <c r="D669" s="13"/>
      <c r="E669" s="13"/>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11"/>
      <c r="B670" s="12"/>
      <c r="C670" s="13"/>
      <c r="D670" s="13"/>
      <c r="E670" s="13"/>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11"/>
      <c r="B671" s="12"/>
      <c r="C671" s="13"/>
      <c r="D671" s="13"/>
      <c r="E671" s="13"/>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11"/>
      <c r="B672" s="12"/>
      <c r="C672" s="13"/>
      <c r="D672" s="13"/>
      <c r="E672" s="13"/>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11"/>
      <c r="B673" s="12"/>
      <c r="C673" s="13"/>
      <c r="D673" s="13"/>
      <c r="E673" s="13"/>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11"/>
      <c r="B674" s="12"/>
      <c r="C674" s="13"/>
      <c r="D674" s="13"/>
      <c r="E674" s="13"/>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11"/>
      <c r="B675" s="12"/>
      <c r="C675" s="13"/>
      <c r="D675" s="13"/>
      <c r="E675" s="13"/>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11"/>
      <c r="B676" s="12"/>
      <c r="C676" s="13"/>
      <c r="D676" s="13"/>
      <c r="E676" s="13"/>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11"/>
      <c r="B677" s="12"/>
      <c r="C677" s="13"/>
      <c r="D677" s="13"/>
      <c r="E677" s="13"/>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11"/>
      <c r="B678" s="12"/>
      <c r="C678" s="13"/>
      <c r="D678" s="13"/>
      <c r="E678" s="13"/>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11"/>
      <c r="B679" s="12"/>
      <c r="C679" s="13"/>
      <c r="D679" s="13"/>
      <c r="E679" s="13"/>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11"/>
      <c r="B680" s="12"/>
      <c r="C680" s="13"/>
      <c r="D680" s="13"/>
      <c r="E680" s="13"/>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11"/>
      <c r="B681" s="12"/>
      <c r="C681" s="13"/>
      <c r="D681" s="13"/>
      <c r="E681" s="13"/>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11"/>
      <c r="B682" s="12"/>
      <c r="C682" s="13"/>
      <c r="D682" s="13"/>
      <c r="E682" s="13"/>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11"/>
      <c r="B683" s="12"/>
      <c r="C683" s="13"/>
      <c r="D683" s="13"/>
      <c r="E683" s="13"/>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11"/>
      <c r="B684" s="12"/>
      <c r="C684" s="13"/>
      <c r="D684" s="13"/>
      <c r="E684" s="13"/>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11"/>
      <c r="B685" s="12"/>
      <c r="C685" s="13"/>
      <c r="D685" s="13"/>
      <c r="E685" s="13"/>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11"/>
      <c r="B686" s="12"/>
      <c r="C686" s="13"/>
      <c r="D686" s="13"/>
      <c r="E686" s="13"/>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11"/>
      <c r="B687" s="12"/>
      <c r="C687" s="13"/>
      <c r="D687" s="13"/>
      <c r="E687" s="13"/>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11"/>
      <c r="B688" s="12"/>
      <c r="C688" s="13"/>
      <c r="D688" s="13"/>
      <c r="E688" s="13"/>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11"/>
      <c r="B689" s="12"/>
      <c r="C689" s="13"/>
      <c r="D689" s="13"/>
      <c r="E689" s="13"/>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11"/>
      <c r="B690" s="12"/>
      <c r="C690" s="13"/>
      <c r="D690" s="13"/>
      <c r="E690" s="13"/>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11"/>
      <c r="B691" s="12"/>
      <c r="C691" s="13"/>
      <c r="D691" s="13"/>
      <c r="E691" s="13"/>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11"/>
      <c r="B692" s="12"/>
      <c r="C692" s="13"/>
      <c r="D692" s="13"/>
      <c r="E692" s="13"/>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11"/>
      <c r="B693" s="12"/>
      <c r="C693" s="13"/>
      <c r="D693" s="13"/>
      <c r="E693" s="13"/>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11"/>
      <c r="B694" s="12"/>
      <c r="C694" s="13"/>
      <c r="D694" s="13"/>
      <c r="E694" s="13"/>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11"/>
      <c r="B695" s="12"/>
      <c r="C695" s="13"/>
      <c r="D695" s="13"/>
      <c r="E695" s="13"/>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11"/>
      <c r="B696" s="12"/>
      <c r="C696" s="13"/>
      <c r="D696" s="13"/>
      <c r="E696" s="13"/>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11"/>
      <c r="B697" s="12"/>
      <c r="C697" s="13"/>
      <c r="D697" s="13"/>
      <c r="E697" s="13"/>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11"/>
      <c r="B698" s="12"/>
      <c r="C698" s="13"/>
      <c r="D698" s="13"/>
      <c r="E698" s="13"/>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11"/>
      <c r="B699" s="12"/>
      <c r="C699" s="13"/>
      <c r="D699" s="13"/>
      <c r="E699" s="13"/>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11"/>
      <c r="B700" s="12"/>
      <c r="C700" s="13"/>
      <c r="D700" s="13"/>
      <c r="E700" s="13"/>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11"/>
      <c r="B701" s="12"/>
      <c r="C701" s="13"/>
      <c r="D701" s="13"/>
      <c r="E701" s="13"/>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11"/>
      <c r="B702" s="12"/>
      <c r="C702" s="13"/>
      <c r="D702" s="13"/>
      <c r="E702" s="13"/>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11"/>
      <c r="B703" s="12"/>
      <c r="C703" s="13"/>
      <c r="D703" s="13"/>
      <c r="E703" s="13"/>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11"/>
      <c r="B704" s="12"/>
      <c r="C704" s="13"/>
      <c r="D704" s="13"/>
      <c r="E704" s="13"/>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11"/>
      <c r="B705" s="12"/>
      <c r="C705" s="13"/>
      <c r="D705" s="13"/>
      <c r="E705" s="13"/>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11"/>
      <c r="B706" s="12"/>
      <c r="C706" s="13"/>
      <c r="D706" s="13"/>
      <c r="E706" s="13"/>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11"/>
      <c r="B707" s="12"/>
      <c r="C707" s="13"/>
      <c r="D707" s="13"/>
      <c r="E707" s="13"/>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11"/>
      <c r="B708" s="12"/>
      <c r="C708" s="13"/>
      <c r="D708" s="13"/>
      <c r="E708" s="13"/>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11"/>
      <c r="B709" s="12"/>
      <c r="C709" s="13"/>
      <c r="D709" s="13"/>
      <c r="E709" s="13"/>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11"/>
      <c r="B710" s="12"/>
      <c r="C710" s="13"/>
      <c r="D710" s="13"/>
      <c r="E710" s="13"/>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11"/>
      <c r="B711" s="12"/>
      <c r="C711" s="13"/>
      <c r="D711" s="13"/>
      <c r="E711" s="13"/>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11"/>
      <c r="B712" s="12"/>
      <c r="C712" s="13"/>
      <c r="D712" s="13"/>
      <c r="E712" s="13"/>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11"/>
      <c r="B713" s="12"/>
      <c r="C713" s="13"/>
      <c r="D713" s="13"/>
      <c r="E713" s="13"/>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11"/>
      <c r="B714" s="12"/>
      <c r="C714" s="13"/>
      <c r="D714" s="13"/>
      <c r="E714" s="13"/>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11"/>
      <c r="B715" s="12"/>
      <c r="C715" s="13"/>
      <c r="D715" s="13"/>
      <c r="E715" s="13"/>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11"/>
      <c r="B716" s="12"/>
      <c r="C716" s="13"/>
      <c r="D716" s="13"/>
      <c r="E716" s="13"/>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11"/>
      <c r="B717" s="12"/>
      <c r="C717" s="13"/>
      <c r="D717" s="13"/>
      <c r="E717" s="13"/>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11"/>
      <c r="B718" s="12"/>
      <c r="C718" s="13"/>
      <c r="D718" s="13"/>
      <c r="E718" s="13"/>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11"/>
      <c r="B719" s="12"/>
      <c r="C719" s="13"/>
      <c r="D719" s="13"/>
      <c r="E719" s="13"/>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11"/>
      <c r="B720" s="12"/>
      <c r="C720" s="13"/>
      <c r="D720" s="13"/>
      <c r="E720" s="13"/>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11"/>
      <c r="B721" s="12"/>
      <c r="C721" s="13"/>
      <c r="D721" s="13"/>
      <c r="E721" s="13"/>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11"/>
      <c r="B722" s="12"/>
      <c r="C722" s="13"/>
      <c r="D722" s="13"/>
      <c r="E722" s="13"/>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11"/>
      <c r="B723" s="12"/>
      <c r="C723" s="13"/>
      <c r="D723" s="13"/>
      <c r="E723" s="13"/>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11"/>
      <c r="B724" s="12"/>
      <c r="C724" s="13"/>
      <c r="D724" s="13"/>
      <c r="E724" s="13"/>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11"/>
      <c r="B725" s="12"/>
      <c r="C725" s="13"/>
      <c r="D725" s="13"/>
      <c r="E725" s="13"/>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11"/>
      <c r="B726" s="12"/>
      <c r="C726" s="13"/>
      <c r="D726" s="13"/>
      <c r="E726" s="13"/>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11"/>
      <c r="B727" s="12"/>
      <c r="C727" s="13"/>
      <c r="D727" s="13"/>
      <c r="E727" s="13"/>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11"/>
      <c r="B728" s="12"/>
      <c r="C728" s="13"/>
      <c r="D728" s="13"/>
      <c r="E728" s="13"/>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11"/>
      <c r="B729" s="12"/>
      <c r="C729" s="13"/>
      <c r="D729" s="13"/>
      <c r="E729" s="13"/>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11"/>
      <c r="B730" s="12"/>
      <c r="C730" s="13"/>
      <c r="D730" s="13"/>
      <c r="E730" s="13"/>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11"/>
      <c r="B731" s="12"/>
      <c r="C731" s="13"/>
      <c r="D731" s="13"/>
      <c r="E731" s="13"/>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11"/>
      <c r="B732" s="12"/>
      <c r="C732" s="13"/>
      <c r="D732" s="13"/>
      <c r="E732" s="13"/>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11"/>
      <c r="B733" s="12"/>
      <c r="C733" s="13"/>
      <c r="D733" s="13"/>
      <c r="E733" s="13"/>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11"/>
      <c r="B734" s="12"/>
      <c r="C734" s="13"/>
      <c r="D734" s="13"/>
      <c r="E734" s="13"/>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11"/>
      <c r="B735" s="12"/>
      <c r="C735" s="13"/>
      <c r="D735" s="13"/>
      <c r="E735" s="13"/>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11"/>
      <c r="B736" s="12"/>
      <c r="C736" s="13"/>
      <c r="D736" s="13"/>
      <c r="E736" s="13"/>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11"/>
      <c r="B737" s="12"/>
      <c r="C737" s="13"/>
      <c r="D737" s="13"/>
      <c r="E737" s="13"/>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11"/>
      <c r="B738" s="12"/>
      <c r="C738" s="13"/>
      <c r="D738" s="13"/>
      <c r="E738" s="13"/>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11"/>
      <c r="B739" s="12"/>
      <c r="C739" s="13"/>
      <c r="D739" s="13"/>
      <c r="E739" s="13"/>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11"/>
      <c r="B740" s="12"/>
      <c r="C740" s="13"/>
      <c r="D740" s="13"/>
      <c r="E740" s="13"/>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11"/>
      <c r="B741" s="12"/>
      <c r="C741" s="13"/>
      <c r="D741" s="13"/>
      <c r="E741" s="13"/>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11"/>
      <c r="B742" s="12"/>
      <c r="C742" s="13"/>
      <c r="D742" s="13"/>
      <c r="E742" s="13"/>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11"/>
      <c r="B743" s="12"/>
      <c r="C743" s="13"/>
      <c r="D743" s="13"/>
      <c r="E743" s="13"/>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11"/>
      <c r="B744" s="12"/>
      <c r="C744" s="13"/>
      <c r="D744" s="13"/>
      <c r="E744" s="13"/>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11"/>
      <c r="B745" s="12"/>
      <c r="C745" s="13"/>
      <c r="D745" s="13"/>
      <c r="E745" s="13"/>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11"/>
      <c r="B746" s="12"/>
      <c r="C746" s="13"/>
      <c r="D746" s="13"/>
      <c r="E746" s="13"/>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11"/>
      <c r="B747" s="12"/>
      <c r="C747" s="13"/>
      <c r="D747" s="13"/>
      <c r="E747" s="13"/>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11"/>
      <c r="B748" s="12"/>
      <c r="C748" s="13"/>
      <c r="D748" s="13"/>
      <c r="E748" s="13"/>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11"/>
      <c r="B749" s="12"/>
      <c r="C749" s="13"/>
      <c r="D749" s="13"/>
      <c r="E749" s="13"/>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11"/>
      <c r="B750" s="12"/>
      <c r="C750" s="13"/>
      <c r="D750" s="13"/>
      <c r="E750" s="13"/>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11"/>
      <c r="B751" s="12"/>
      <c r="C751" s="13"/>
      <c r="D751" s="13"/>
      <c r="E751" s="13"/>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11"/>
      <c r="B752" s="12"/>
      <c r="C752" s="13"/>
      <c r="D752" s="13"/>
      <c r="E752" s="13"/>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11"/>
      <c r="B753" s="12"/>
      <c r="C753" s="13"/>
      <c r="D753" s="13"/>
      <c r="E753" s="13"/>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11"/>
      <c r="B754" s="12"/>
      <c r="C754" s="13"/>
      <c r="D754" s="13"/>
      <c r="E754" s="13"/>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11"/>
      <c r="B755" s="12"/>
      <c r="C755" s="13"/>
      <c r="D755" s="13"/>
      <c r="E755" s="13"/>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11"/>
      <c r="B756" s="12"/>
      <c r="C756" s="13"/>
      <c r="D756" s="13"/>
      <c r="E756" s="13"/>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11"/>
      <c r="B757" s="12"/>
      <c r="C757" s="13"/>
      <c r="D757" s="13"/>
      <c r="E757" s="13"/>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11"/>
      <c r="B758" s="12"/>
      <c r="C758" s="13"/>
      <c r="D758" s="13"/>
      <c r="E758" s="13"/>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11"/>
      <c r="B759" s="12"/>
      <c r="C759" s="13"/>
      <c r="D759" s="13"/>
      <c r="E759" s="13"/>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11"/>
      <c r="B760" s="12"/>
      <c r="C760" s="13"/>
      <c r="D760" s="13"/>
      <c r="E760" s="13"/>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11"/>
      <c r="B761" s="12"/>
      <c r="C761" s="13"/>
      <c r="D761" s="13"/>
      <c r="E761" s="13"/>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11"/>
      <c r="B762" s="12"/>
      <c r="C762" s="13"/>
      <c r="D762" s="13"/>
      <c r="E762" s="13"/>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11"/>
      <c r="B763" s="12"/>
      <c r="C763" s="13"/>
      <c r="D763" s="13"/>
      <c r="E763" s="13"/>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11"/>
      <c r="B764" s="12"/>
      <c r="C764" s="13"/>
      <c r="D764" s="13"/>
      <c r="E764" s="13"/>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11"/>
      <c r="B765" s="12"/>
      <c r="C765" s="13"/>
      <c r="D765" s="13"/>
      <c r="E765" s="13"/>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11"/>
      <c r="B766" s="12"/>
      <c r="C766" s="13"/>
      <c r="D766" s="13"/>
      <c r="E766" s="13"/>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11"/>
      <c r="B767" s="12"/>
      <c r="C767" s="13"/>
      <c r="D767" s="13"/>
      <c r="E767" s="13"/>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11"/>
      <c r="B768" s="12"/>
      <c r="C768" s="13"/>
      <c r="D768" s="13"/>
      <c r="E768" s="13"/>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11"/>
      <c r="B769" s="12"/>
      <c r="C769" s="13"/>
      <c r="D769" s="13"/>
      <c r="E769" s="13"/>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11"/>
      <c r="B770" s="12"/>
      <c r="C770" s="13"/>
      <c r="D770" s="13"/>
      <c r="E770" s="13"/>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11"/>
      <c r="B771" s="12"/>
      <c r="C771" s="13"/>
      <c r="D771" s="13"/>
      <c r="E771" s="13"/>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11"/>
      <c r="B772" s="12"/>
      <c r="C772" s="13"/>
      <c r="D772" s="13"/>
      <c r="E772" s="13"/>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11"/>
      <c r="B773" s="12"/>
      <c r="C773" s="13"/>
      <c r="D773" s="13"/>
      <c r="E773" s="13"/>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11"/>
      <c r="B774" s="12"/>
      <c r="C774" s="13"/>
      <c r="D774" s="13"/>
      <c r="E774" s="13"/>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11"/>
      <c r="B775" s="12"/>
      <c r="C775" s="13"/>
      <c r="D775" s="13"/>
      <c r="E775" s="13"/>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11"/>
      <c r="B776" s="12"/>
      <c r="C776" s="13"/>
      <c r="D776" s="13"/>
      <c r="E776" s="13"/>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11"/>
      <c r="B777" s="12"/>
      <c r="C777" s="13"/>
      <c r="D777" s="13"/>
      <c r="E777" s="13"/>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11"/>
      <c r="B778" s="12"/>
      <c r="C778" s="13"/>
      <c r="D778" s="13"/>
      <c r="E778" s="13"/>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11"/>
      <c r="B779" s="12"/>
      <c r="C779" s="13"/>
      <c r="D779" s="13"/>
      <c r="E779" s="13"/>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11"/>
      <c r="B780" s="12"/>
      <c r="C780" s="13"/>
      <c r="D780" s="13"/>
      <c r="E780" s="13"/>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11"/>
      <c r="B781" s="12"/>
      <c r="C781" s="13"/>
      <c r="D781" s="13"/>
      <c r="E781" s="13"/>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11"/>
      <c r="B782" s="12"/>
      <c r="C782" s="13"/>
      <c r="D782" s="13"/>
      <c r="E782" s="13"/>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11"/>
      <c r="B783" s="12"/>
      <c r="C783" s="13"/>
      <c r="D783" s="13"/>
      <c r="E783" s="13"/>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11"/>
      <c r="B784" s="12"/>
      <c r="C784" s="13"/>
      <c r="D784" s="13"/>
      <c r="E784" s="13"/>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11"/>
      <c r="B785" s="12"/>
      <c r="C785" s="13"/>
      <c r="D785" s="13"/>
      <c r="E785" s="13"/>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11"/>
      <c r="B786" s="12"/>
      <c r="C786" s="13"/>
      <c r="D786" s="13"/>
      <c r="E786" s="13"/>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11"/>
      <c r="B787" s="12"/>
      <c r="C787" s="13"/>
      <c r="D787" s="13"/>
      <c r="E787" s="13"/>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11"/>
      <c r="B788" s="12"/>
      <c r="C788" s="13"/>
      <c r="D788" s="13"/>
      <c r="E788" s="13"/>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11"/>
      <c r="B789" s="12"/>
      <c r="C789" s="13"/>
      <c r="D789" s="13"/>
      <c r="E789" s="13"/>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11"/>
      <c r="B790" s="12"/>
      <c r="C790" s="13"/>
      <c r="D790" s="13"/>
      <c r="E790" s="13"/>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11"/>
      <c r="B791" s="12"/>
      <c r="C791" s="13"/>
      <c r="D791" s="13"/>
      <c r="E791" s="13"/>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11"/>
      <c r="B792" s="12"/>
      <c r="C792" s="13"/>
      <c r="D792" s="13"/>
      <c r="E792" s="13"/>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11"/>
      <c r="B793" s="12"/>
      <c r="C793" s="13"/>
      <c r="D793" s="13"/>
      <c r="E793" s="13"/>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11"/>
      <c r="B794" s="12"/>
      <c r="C794" s="13"/>
      <c r="D794" s="13"/>
      <c r="E794" s="13"/>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11"/>
      <c r="B795" s="12"/>
      <c r="C795" s="13"/>
      <c r="D795" s="13"/>
      <c r="E795" s="13"/>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11"/>
      <c r="B796" s="12"/>
      <c r="C796" s="13"/>
      <c r="D796" s="13"/>
      <c r="E796" s="13"/>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11"/>
      <c r="B797" s="12"/>
      <c r="C797" s="13"/>
      <c r="D797" s="13"/>
      <c r="E797" s="13"/>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11"/>
      <c r="B798" s="12"/>
      <c r="C798" s="13"/>
      <c r="D798" s="13"/>
      <c r="E798" s="13"/>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11"/>
      <c r="B799" s="12"/>
      <c r="C799" s="13"/>
      <c r="D799" s="13"/>
      <c r="E799" s="13"/>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11"/>
      <c r="B800" s="12"/>
      <c r="C800" s="13"/>
      <c r="D800" s="13"/>
      <c r="E800" s="13"/>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11"/>
      <c r="B801" s="12"/>
      <c r="C801" s="13"/>
      <c r="D801" s="13"/>
      <c r="E801" s="13"/>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11"/>
      <c r="B802" s="12"/>
      <c r="C802" s="13"/>
      <c r="D802" s="13"/>
      <c r="E802" s="13"/>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11"/>
      <c r="B803" s="12"/>
      <c r="C803" s="13"/>
      <c r="D803" s="13"/>
      <c r="E803" s="13"/>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11"/>
      <c r="B804" s="12"/>
      <c r="C804" s="13"/>
      <c r="D804" s="13"/>
      <c r="E804" s="13"/>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11"/>
      <c r="B805" s="12"/>
      <c r="C805" s="13"/>
      <c r="D805" s="13"/>
      <c r="E805" s="13"/>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11"/>
      <c r="B806" s="12"/>
      <c r="C806" s="13"/>
      <c r="D806" s="13"/>
      <c r="E806" s="13"/>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11"/>
      <c r="B807" s="12"/>
      <c r="C807" s="13"/>
      <c r="D807" s="13"/>
      <c r="E807" s="13"/>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11"/>
      <c r="B808" s="12"/>
      <c r="C808" s="13"/>
      <c r="D808" s="13"/>
      <c r="E808" s="13"/>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11"/>
      <c r="B809" s="12"/>
      <c r="C809" s="13"/>
      <c r="D809" s="13"/>
      <c r="E809" s="13"/>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11"/>
      <c r="B810" s="12"/>
      <c r="C810" s="13"/>
      <c r="D810" s="13"/>
      <c r="E810" s="13"/>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11"/>
      <c r="B811" s="12"/>
      <c r="C811" s="13"/>
      <c r="D811" s="13"/>
      <c r="E811" s="13"/>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11"/>
      <c r="B812" s="12"/>
      <c r="C812" s="13"/>
      <c r="D812" s="13"/>
      <c r="E812" s="13"/>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11"/>
      <c r="B813" s="12"/>
      <c r="C813" s="13"/>
      <c r="D813" s="13"/>
      <c r="E813" s="13"/>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11"/>
      <c r="B814" s="12"/>
      <c r="C814" s="13"/>
      <c r="D814" s="13"/>
      <c r="E814" s="13"/>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11"/>
      <c r="B815" s="12"/>
      <c r="C815" s="13"/>
      <c r="D815" s="13"/>
      <c r="E815" s="13"/>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11"/>
      <c r="B816" s="12"/>
      <c r="C816" s="13"/>
      <c r="D816" s="13"/>
      <c r="E816" s="13"/>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11"/>
      <c r="B817" s="12"/>
      <c r="C817" s="13"/>
      <c r="D817" s="13"/>
      <c r="E817" s="13"/>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11"/>
      <c r="B818" s="12"/>
      <c r="C818" s="13"/>
      <c r="D818" s="13"/>
      <c r="E818" s="13"/>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11"/>
      <c r="B819" s="12"/>
      <c r="C819" s="13"/>
      <c r="D819" s="13"/>
      <c r="E819" s="13"/>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11"/>
      <c r="B820" s="12"/>
      <c r="C820" s="13"/>
      <c r="D820" s="13"/>
      <c r="E820" s="13"/>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11"/>
      <c r="B821" s="12"/>
      <c r="C821" s="13"/>
      <c r="D821" s="13"/>
      <c r="E821" s="13"/>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11"/>
      <c r="B822" s="12"/>
      <c r="C822" s="13"/>
      <c r="D822" s="13"/>
      <c r="E822" s="13"/>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11"/>
      <c r="B823" s="12"/>
      <c r="C823" s="13"/>
      <c r="D823" s="13"/>
      <c r="E823" s="13"/>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11"/>
      <c r="B824" s="12"/>
      <c r="C824" s="13"/>
      <c r="D824" s="13"/>
      <c r="E824" s="13"/>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11"/>
      <c r="B825" s="12"/>
      <c r="C825" s="13"/>
      <c r="D825" s="13"/>
      <c r="E825" s="13"/>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11"/>
      <c r="B826" s="12"/>
      <c r="C826" s="13"/>
      <c r="D826" s="13"/>
      <c r="E826" s="13"/>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11"/>
      <c r="B827" s="12"/>
      <c r="C827" s="13"/>
      <c r="D827" s="13"/>
      <c r="E827" s="13"/>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11"/>
      <c r="B828" s="12"/>
      <c r="C828" s="13"/>
      <c r="D828" s="13"/>
      <c r="E828" s="13"/>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11"/>
      <c r="B829" s="12"/>
      <c r="C829" s="13"/>
      <c r="D829" s="13"/>
      <c r="E829" s="13"/>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11"/>
      <c r="B830" s="12"/>
      <c r="C830" s="13"/>
      <c r="D830" s="13"/>
      <c r="E830" s="13"/>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11"/>
      <c r="B831" s="12"/>
      <c r="C831" s="13"/>
      <c r="D831" s="13"/>
      <c r="E831" s="13"/>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11"/>
      <c r="B832" s="12"/>
      <c r="C832" s="13"/>
      <c r="D832" s="13"/>
      <c r="E832" s="13"/>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11"/>
      <c r="B833" s="12"/>
      <c r="C833" s="13"/>
      <c r="D833" s="13"/>
      <c r="E833" s="13"/>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11"/>
      <c r="B834" s="12"/>
      <c r="C834" s="13"/>
      <c r="D834" s="13"/>
      <c r="E834" s="13"/>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11"/>
      <c r="B835" s="12"/>
      <c r="C835" s="13"/>
      <c r="D835" s="13"/>
      <c r="E835" s="13"/>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11"/>
      <c r="B836" s="12"/>
      <c r="C836" s="13"/>
      <c r="D836" s="13"/>
      <c r="E836" s="13"/>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11"/>
      <c r="B837" s="12"/>
      <c r="C837" s="13"/>
      <c r="D837" s="13"/>
      <c r="E837" s="13"/>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11"/>
      <c r="B838" s="12"/>
      <c r="C838" s="13"/>
      <c r="D838" s="13"/>
      <c r="E838" s="13"/>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11"/>
      <c r="B839" s="12"/>
      <c r="C839" s="13"/>
      <c r="D839" s="13"/>
      <c r="E839" s="13"/>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11"/>
      <c r="B840" s="12"/>
      <c r="C840" s="13"/>
      <c r="D840" s="13"/>
      <c r="E840" s="13"/>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11"/>
      <c r="B841" s="12"/>
      <c r="C841" s="13"/>
      <c r="D841" s="13"/>
      <c r="E841" s="13"/>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11"/>
      <c r="B842" s="12"/>
      <c r="C842" s="13"/>
      <c r="D842" s="13"/>
      <c r="E842" s="13"/>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11"/>
      <c r="B843" s="12"/>
      <c r="C843" s="13"/>
      <c r="D843" s="13"/>
      <c r="E843" s="13"/>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11"/>
      <c r="B844" s="12"/>
      <c r="C844" s="13"/>
      <c r="D844" s="13"/>
      <c r="E844" s="13"/>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11"/>
      <c r="B845" s="12"/>
      <c r="C845" s="13"/>
      <c r="D845" s="13"/>
      <c r="E845" s="13"/>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11"/>
      <c r="B846" s="12"/>
      <c r="C846" s="13"/>
      <c r="D846" s="13"/>
      <c r="E846" s="13"/>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11"/>
      <c r="B847" s="12"/>
      <c r="C847" s="13"/>
      <c r="D847" s="13"/>
      <c r="E847" s="13"/>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11"/>
      <c r="B848" s="12"/>
      <c r="C848" s="13"/>
      <c r="D848" s="13"/>
      <c r="E848" s="13"/>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11"/>
      <c r="B849" s="12"/>
      <c r="C849" s="13"/>
      <c r="D849" s="13"/>
      <c r="E849" s="13"/>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11"/>
      <c r="B850" s="12"/>
      <c r="C850" s="13"/>
      <c r="D850" s="13"/>
      <c r="E850" s="13"/>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11"/>
      <c r="B851" s="12"/>
      <c r="C851" s="13"/>
      <c r="D851" s="13"/>
      <c r="E851" s="13"/>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11"/>
      <c r="B852" s="12"/>
      <c r="C852" s="13"/>
      <c r="D852" s="13"/>
      <c r="E852" s="13"/>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11"/>
      <c r="B853" s="12"/>
      <c r="C853" s="13"/>
      <c r="D853" s="13"/>
      <c r="E853" s="13"/>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11"/>
      <c r="B854" s="12"/>
      <c r="C854" s="13"/>
      <c r="D854" s="13"/>
      <c r="E854" s="13"/>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11"/>
      <c r="B855" s="12"/>
      <c r="C855" s="13"/>
      <c r="D855" s="13"/>
      <c r="E855" s="13"/>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11"/>
      <c r="B856" s="12"/>
      <c r="C856" s="13"/>
      <c r="D856" s="13"/>
      <c r="E856" s="13"/>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11"/>
      <c r="B857" s="12"/>
      <c r="C857" s="13"/>
      <c r="D857" s="13"/>
      <c r="E857" s="13"/>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11"/>
      <c r="B858" s="12"/>
      <c r="C858" s="13"/>
      <c r="D858" s="13"/>
      <c r="E858" s="13"/>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11"/>
      <c r="B859" s="12"/>
      <c r="C859" s="13"/>
      <c r="D859" s="13"/>
      <c r="E859" s="13"/>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11"/>
      <c r="B860" s="12"/>
      <c r="C860" s="13"/>
      <c r="D860" s="13"/>
      <c r="E860" s="13"/>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11"/>
      <c r="B861" s="12"/>
      <c r="C861" s="13"/>
      <c r="D861" s="13"/>
      <c r="E861" s="13"/>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11"/>
      <c r="B862" s="12"/>
      <c r="C862" s="13"/>
      <c r="D862" s="13"/>
      <c r="E862" s="13"/>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11"/>
      <c r="B863" s="12"/>
      <c r="C863" s="13"/>
      <c r="D863" s="13"/>
      <c r="E863" s="13"/>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11"/>
      <c r="B864" s="12"/>
      <c r="C864" s="13"/>
      <c r="D864" s="13"/>
      <c r="E864" s="13"/>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11"/>
      <c r="B865" s="12"/>
      <c r="C865" s="13"/>
      <c r="D865" s="13"/>
      <c r="E865" s="13"/>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11"/>
      <c r="B866" s="12"/>
      <c r="C866" s="13"/>
      <c r="D866" s="13"/>
      <c r="E866" s="13"/>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11"/>
      <c r="B867" s="12"/>
      <c r="C867" s="13"/>
      <c r="D867" s="13"/>
      <c r="E867" s="13"/>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11"/>
      <c r="B868" s="12"/>
      <c r="C868" s="13"/>
      <c r="D868" s="13"/>
      <c r="E868" s="13"/>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11"/>
      <c r="B869" s="12"/>
      <c r="C869" s="13"/>
      <c r="D869" s="13"/>
      <c r="E869" s="13"/>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11"/>
      <c r="B870" s="12"/>
      <c r="C870" s="13"/>
      <c r="D870" s="13"/>
      <c r="E870" s="13"/>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11"/>
      <c r="B871" s="12"/>
      <c r="C871" s="13"/>
      <c r="D871" s="13"/>
      <c r="E871" s="13"/>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11"/>
      <c r="B872" s="12"/>
      <c r="C872" s="13"/>
      <c r="D872" s="13"/>
      <c r="E872" s="13"/>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11"/>
      <c r="B873" s="12"/>
      <c r="C873" s="13"/>
      <c r="D873" s="13"/>
      <c r="E873" s="13"/>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11"/>
      <c r="B874" s="12"/>
      <c r="C874" s="13"/>
      <c r="D874" s="13"/>
      <c r="E874" s="13"/>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11"/>
      <c r="B875" s="12"/>
      <c r="C875" s="13"/>
      <c r="D875" s="13"/>
      <c r="E875" s="13"/>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11"/>
      <c r="B876" s="12"/>
      <c r="C876" s="13"/>
      <c r="D876" s="13"/>
      <c r="E876" s="13"/>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11"/>
      <c r="B877" s="12"/>
      <c r="C877" s="13"/>
      <c r="D877" s="13"/>
      <c r="E877" s="13"/>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11"/>
      <c r="B878" s="12"/>
      <c r="C878" s="13"/>
      <c r="D878" s="13"/>
      <c r="E878" s="13"/>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11"/>
      <c r="B879" s="12"/>
      <c r="C879" s="13"/>
      <c r="D879" s="13"/>
      <c r="E879" s="13"/>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11"/>
      <c r="B880" s="12"/>
      <c r="C880" s="13"/>
      <c r="D880" s="13"/>
      <c r="E880" s="13"/>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11"/>
      <c r="B881" s="12"/>
      <c r="C881" s="13"/>
      <c r="D881" s="13"/>
      <c r="E881" s="13"/>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11"/>
      <c r="B882" s="12"/>
      <c r="C882" s="13"/>
      <c r="D882" s="13"/>
      <c r="E882" s="13"/>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11"/>
      <c r="B883" s="12"/>
      <c r="C883" s="13"/>
      <c r="D883" s="13"/>
      <c r="E883" s="13"/>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11"/>
      <c r="B884" s="12"/>
      <c r="C884" s="13"/>
      <c r="D884" s="13"/>
      <c r="E884" s="13"/>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11"/>
      <c r="B885" s="12"/>
      <c r="C885" s="13"/>
      <c r="D885" s="13"/>
      <c r="E885" s="13"/>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11"/>
      <c r="B886" s="12"/>
      <c r="C886" s="13"/>
      <c r="D886" s="13"/>
      <c r="E886" s="13"/>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11"/>
      <c r="B887" s="12"/>
      <c r="C887" s="13"/>
      <c r="D887" s="13"/>
      <c r="E887" s="13"/>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11"/>
      <c r="B888" s="12"/>
      <c r="C888" s="13"/>
      <c r="D888" s="13"/>
      <c r="E888" s="13"/>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11"/>
      <c r="B889" s="12"/>
      <c r="C889" s="13"/>
      <c r="D889" s="13"/>
      <c r="E889" s="13"/>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11"/>
      <c r="B890" s="12"/>
      <c r="C890" s="13"/>
      <c r="D890" s="13"/>
      <c r="E890" s="13"/>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11"/>
      <c r="B891" s="12"/>
      <c r="C891" s="13"/>
      <c r="D891" s="13"/>
      <c r="E891" s="13"/>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11"/>
      <c r="B892" s="12"/>
      <c r="C892" s="13"/>
      <c r="D892" s="13"/>
      <c r="E892" s="13"/>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11"/>
      <c r="B893" s="12"/>
      <c r="C893" s="13"/>
      <c r="D893" s="13"/>
      <c r="E893" s="13"/>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11"/>
      <c r="B894" s="12"/>
      <c r="C894" s="13"/>
      <c r="D894" s="13"/>
      <c r="E894" s="13"/>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11"/>
      <c r="B895" s="12"/>
      <c r="C895" s="13"/>
      <c r="D895" s="13"/>
      <c r="E895" s="13"/>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11"/>
      <c r="B896" s="12"/>
      <c r="C896" s="13"/>
      <c r="D896" s="13"/>
      <c r="E896" s="13"/>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11"/>
      <c r="B897" s="12"/>
      <c r="C897" s="13"/>
      <c r="D897" s="13"/>
      <c r="E897" s="13"/>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11"/>
      <c r="B898" s="12"/>
      <c r="C898" s="13"/>
      <c r="D898" s="13"/>
      <c r="E898" s="13"/>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11"/>
      <c r="B899" s="12"/>
      <c r="C899" s="13"/>
      <c r="D899" s="13"/>
      <c r="E899" s="13"/>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11"/>
      <c r="B900" s="12"/>
      <c r="C900" s="13"/>
      <c r="D900" s="13"/>
      <c r="E900" s="13"/>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11"/>
      <c r="B901" s="12"/>
      <c r="C901" s="13"/>
      <c r="D901" s="13"/>
      <c r="E901" s="13"/>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11"/>
      <c r="B902" s="12"/>
      <c r="C902" s="13"/>
      <c r="D902" s="13"/>
      <c r="E902" s="13"/>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11"/>
      <c r="B903" s="12"/>
      <c r="C903" s="13"/>
      <c r="D903" s="13"/>
      <c r="E903" s="13"/>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11"/>
      <c r="B904" s="12"/>
      <c r="C904" s="13"/>
      <c r="D904" s="13"/>
      <c r="E904" s="13"/>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11"/>
      <c r="B905" s="12"/>
      <c r="C905" s="13"/>
      <c r="D905" s="13"/>
      <c r="E905" s="13"/>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11"/>
      <c r="B906" s="12"/>
      <c r="C906" s="13"/>
      <c r="D906" s="13"/>
      <c r="E906" s="13"/>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11"/>
      <c r="B907" s="12"/>
      <c r="C907" s="13"/>
      <c r="D907" s="13"/>
      <c r="E907" s="13"/>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11"/>
      <c r="B908" s="12"/>
      <c r="C908" s="13"/>
      <c r="D908" s="13"/>
      <c r="E908" s="13"/>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11"/>
      <c r="B909" s="12"/>
      <c r="C909" s="13"/>
      <c r="D909" s="13"/>
      <c r="E909" s="13"/>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11"/>
      <c r="B910" s="12"/>
      <c r="C910" s="13"/>
      <c r="D910" s="13"/>
      <c r="E910" s="13"/>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11"/>
      <c r="B911" s="12"/>
      <c r="C911" s="13"/>
      <c r="D911" s="13"/>
      <c r="E911" s="13"/>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11"/>
      <c r="B912" s="12"/>
      <c r="C912" s="13"/>
      <c r="D912" s="13"/>
      <c r="E912" s="13"/>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11"/>
      <c r="B913" s="12"/>
      <c r="C913" s="13"/>
      <c r="D913" s="13"/>
      <c r="E913" s="13"/>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11"/>
      <c r="B914" s="12"/>
      <c r="C914" s="13"/>
      <c r="D914" s="13"/>
      <c r="E914" s="13"/>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11"/>
      <c r="B915" s="12"/>
      <c r="C915" s="13"/>
      <c r="D915" s="13"/>
      <c r="E915" s="13"/>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11"/>
      <c r="B916" s="12"/>
      <c r="C916" s="13"/>
      <c r="D916" s="13"/>
      <c r="E916" s="13"/>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11"/>
      <c r="B917" s="12"/>
      <c r="C917" s="13"/>
      <c r="D917" s="13"/>
      <c r="E917" s="13"/>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11"/>
      <c r="B918" s="12"/>
      <c r="C918" s="13"/>
      <c r="D918" s="13"/>
      <c r="E918" s="13"/>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11"/>
      <c r="B919" s="12"/>
      <c r="C919" s="13"/>
      <c r="D919" s="13"/>
      <c r="E919" s="13"/>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11"/>
      <c r="B920" s="12"/>
      <c r="C920" s="13"/>
      <c r="D920" s="13"/>
      <c r="E920" s="13"/>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11"/>
      <c r="B921" s="12"/>
      <c r="C921" s="13"/>
      <c r="D921" s="13"/>
      <c r="E921" s="13"/>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11"/>
      <c r="B922" s="12"/>
      <c r="C922" s="13"/>
      <c r="D922" s="13"/>
      <c r="E922" s="13"/>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11"/>
      <c r="B923" s="12"/>
      <c r="C923" s="13"/>
      <c r="D923" s="13"/>
      <c r="E923" s="13"/>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11"/>
      <c r="B924" s="12"/>
      <c r="C924" s="13"/>
      <c r="D924" s="13"/>
      <c r="E924" s="13"/>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11"/>
      <c r="B925" s="12"/>
      <c r="C925" s="13"/>
      <c r="D925" s="13"/>
      <c r="E925" s="13"/>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11"/>
      <c r="B926" s="12"/>
      <c r="C926" s="13"/>
      <c r="D926" s="13"/>
      <c r="E926" s="13"/>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11"/>
      <c r="B927" s="12"/>
      <c r="C927" s="13"/>
      <c r="D927" s="13"/>
      <c r="E927" s="13"/>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11"/>
      <c r="B928" s="12"/>
      <c r="C928" s="13"/>
      <c r="D928" s="13"/>
      <c r="E928" s="13"/>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11"/>
      <c r="B929" s="12"/>
      <c r="C929" s="13"/>
      <c r="D929" s="13"/>
      <c r="E929" s="13"/>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11"/>
      <c r="B930" s="12"/>
      <c r="C930" s="13"/>
      <c r="D930" s="13"/>
      <c r="E930" s="13"/>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11"/>
      <c r="B931" s="12"/>
      <c r="C931" s="13"/>
      <c r="D931" s="13"/>
      <c r="E931" s="13"/>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11"/>
      <c r="B932" s="12"/>
      <c r="C932" s="13"/>
      <c r="D932" s="13"/>
      <c r="E932" s="13"/>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11"/>
      <c r="B933" s="12"/>
      <c r="C933" s="13"/>
      <c r="D933" s="13"/>
      <c r="E933" s="13"/>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11"/>
      <c r="B934" s="12"/>
      <c r="C934" s="13"/>
      <c r="D934" s="13"/>
      <c r="E934" s="13"/>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11"/>
      <c r="B935" s="12"/>
      <c r="C935" s="13"/>
      <c r="D935" s="13"/>
      <c r="E935" s="13"/>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11"/>
      <c r="B936" s="12"/>
      <c r="C936" s="13"/>
      <c r="D936" s="13"/>
      <c r="E936" s="13"/>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11"/>
      <c r="B937" s="12"/>
      <c r="C937" s="13"/>
      <c r="D937" s="13"/>
      <c r="E937" s="13"/>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11"/>
      <c r="B938" s="12"/>
      <c r="C938" s="13"/>
      <c r="D938" s="13"/>
      <c r="E938" s="13"/>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11"/>
      <c r="B939" s="12"/>
      <c r="C939" s="13"/>
      <c r="D939" s="13"/>
      <c r="E939" s="13"/>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11"/>
      <c r="B940" s="12"/>
      <c r="C940" s="13"/>
      <c r="D940" s="13"/>
      <c r="E940" s="13"/>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11"/>
      <c r="B941" s="12"/>
      <c r="C941" s="13"/>
      <c r="D941" s="13"/>
      <c r="E941" s="13"/>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11"/>
      <c r="B942" s="12"/>
      <c r="C942" s="13"/>
      <c r="D942" s="13"/>
      <c r="E942" s="13"/>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11"/>
      <c r="B943" s="12"/>
      <c r="C943" s="13"/>
      <c r="D943" s="13"/>
      <c r="E943" s="13"/>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11"/>
      <c r="B944" s="12"/>
      <c r="C944" s="13"/>
      <c r="D944" s="13"/>
      <c r="E944" s="13"/>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11"/>
      <c r="B945" s="12"/>
      <c r="C945" s="13"/>
      <c r="D945" s="13"/>
      <c r="E945" s="13"/>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11"/>
      <c r="B946" s="12"/>
      <c r="C946" s="13"/>
      <c r="D946" s="13"/>
      <c r="E946" s="13"/>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11"/>
      <c r="B947" s="12"/>
      <c r="C947" s="13"/>
      <c r="D947" s="13"/>
      <c r="E947" s="13"/>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11"/>
      <c r="B948" s="12"/>
      <c r="C948" s="13"/>
      <c r="D948" s="13"/>
      <c r="E948" s="13"/>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11"/>
      <c r="B949" s="12"/>
      <c r="C949" s="13"/>
      <c r="D949" s="13"/>
      <c r="E949" s="13"/>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11"/>
      <c r="B950" s="12"/>
      <c r="C950" s="13"/>
      <c r="D950" s="13"/>
      <c r="E950" s="13"/>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11"/>
      <c r="B951" s="12"/>
      <c r="C951" s="13"/>
      <c r="D951" s="13"/>
      <c r="E951" s="13"/>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11"/>
      <c r="B952" s="12"/>
      <c r="C952" s="13"/>
      <c r="D952" s="13"/>
      <c r="E952" s="13"/>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11"/>
      <c r="B953" s="12"/>
      <c r="C953" s="13"/>
      <c r="D953" s="13"/>
      <c r="E953" s="13"/>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11"/>
      <c r="B954" s="12"/>
      <c r="C954" s="13"/>
      <c r="D954" s="13"/>
      <c r="E954" s="13"/>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11"/>
      <c r="B955" s="12"/>
      <c r="C955" s="13"/>
      <c r="D955" s="13"/>
      <c r="E955" s="13"/>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11"/>
      <c r="B956" s="12"/>
      <c r="C956" s="13"/>
      <c r="D956" s="13"/>
      <c r="E956" s="13"/>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11"/>
      <c r="B957" s="12"/>
      <c r="C957" s="13"/>
      <c r="D957" s="13"/>
      <c r="E957" s="13"/>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11"/>
      <c r="B958" s="12"/>
      <c r="C958" s="13"/>
      <c r="D958" s="13"/>
      <c r="E958" s="13"/>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11"/>
      <c r="B959" s="12"/>
      <c r="C959" s="13"/>
      <c r="D959" s="13"/>
      <c r="E959" s="13"/>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11"/>
      <c r="B960" s="12"/>
      <c r="C960" s="13"/>
      <c r="D960" s="13"/>
      <c r="E960" s="13"/>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11"/>
      <c r="B961" s="12"/>
      <c r="C961" s="13"/>
      <c r="D961" s="13"/>
      <c r="E961" s="13"/>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11"/>
      <c r="B962" s="12"/>
      <c r="C962" s="13"/>
      <c r="D962" s="13"/>
      <c r="E962" s="13"/>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11"/>
      <c r="B963" s="12"/>
      <c r="C963" s="13"/>
      <c r="D963" s="13"/>
      <c r="E963" s="13"/>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11"/>
      <c r="B964" s="12"/>
      <c r="C964" s="13"/>
      <c r="D964" s="13"/>
      <c r="E964" s="13"/>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11"/>
      <c r="B965" s="12"/>
      <c r="C965" s="13"/>
      <c r="D965" s="13"/>
      <c r="E965" s="13"/>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11"/>
      <c r="B966" s="12"/>
      <c r="C966" s="13"/>
      <c r="D966" s="13"/>
      <c r="E966" s="13"/>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11"/>
      <c r="B967" s="12"/>
      <c r="C967" s="13"/>
      <c r="D967" s="13"/>
      <c r="E967" s="13"/>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11"/>
      <c r="B968" s="12"/>
      <c r="C968" s="13"/>
      <c r="D968" s="13"/>
      <c r="E968" s="13"/>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11"/>
      <c r="B969" s="12"/>
      <c r="C969" s="13"/>
      <c r="D969" s="13"/>
      <c r="E969" s="13"/>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11"/>
      <c r="B970" s="12"/>
      <c r="C970" s="13"/>
      <c r="D970" s="13"/>
      <c r="E970" s="13"/>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11"/>
      <c r="B971" s="12"/>
      <c r="C971" s="13"/>
      <c r="D971" s="13"/>
      <c r="E971" s="13"/>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11"/>
      <c r="B972" s="12"/>
      <c r="C972" s="13"/>
      <c r="D972" s="13"/>
      <c r="E972" s="13"/>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11"/>
      <c r="B973" s="12"/>
      <c r="C973" s="13"/>
      <c r="D973" s="13"/>
      <c r="E973" s="13"/>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11"/>
      <c r="B974" s="12"/>
      <c r="C974" s="13"/>
      <c r="D974" s="13"/>
      <c r="E974" s="13"/>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11"/>
      <c r="B975" s="12"/>
      <c r="C975" s="13"/>
      <c r="D975" s="13"/>
      <c r="E975" s="13"/>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11"/>
      <c r="B976" s="12"/>
      <c r="C976" s="13"/>
      <c r="D976" s="13"/>
      <c r="E976" s="13"/>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11"/>
      <c r="B977" s="12"/>
      <c r="C977" s="13"/>
      <c r="D977" s="13"/>
      <c r="E977" s="13"/>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11"/>
      <c r="B978" s="12"/>
      <c r="C978" s="13"/>
      <c r="D978" s="13"/>
      <c r="E978" s="13"/>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11"/>
      <c r="B979" s="12"/>
      <c r="C979" s="13"/>
      <c r="D979" s="13"/>
      <c r="E979" s="13"/>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11"/>
      <c r="B980" s="12"/>
      <c r="C980" s="13"/>
      <c r="D980" s="13"/>
      <c r="E980" s="13"/>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11"/>
      <c r="B981" s="12"/>
      <c r="C981" s="13"/>
      <c r="D981" s="13"/>
      <c r="E981" s="13"/>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11"/>
      <c r="B982" s="12"/>
      <c r="C982" s="13"/>
      <c r="D982" s="13"/>
      <c r="E982" s="13"/>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11"/>
      <c r="B983" s="12"/>
      <c r="C983" s="13"/>
      <c r="D983" s="13"/>
      <c r="E983" s="13"/>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11"/>
      <c r="B984" s="12"/>
      <c r="C984" s="13"/>
      <c r="D984" s="13"/>
      <c r="E984" s="13"/>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11"/>
      <c r="B985" s="12"/>
      <c r="C985" s="13"/>
      <c r="D985" s="13"/>
      <c r="E985" s="13"/>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11"/>
      <c r="B986" s="12"/>
      <c r="C986" s="13"/>
      <c r="D986" s="13"/>
      <c r="E986" s="13"/>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11"/>
      <c r="B987" s="12"/>
      <c r="C987" s="13"/>
      <c r="D987" s="13"/>
      <c r="E987" s="13"/>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11"/>
      <c r="B988" s="12"/>
      <c r="C988" s="13"/>
      <c r="D988" s="13"/>
      <c r="E988" s="13"/>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11"/>
      <c r="B989" s="12"/>
      <c r="C989" s="13"/>
      <c r="D989" s="13"/>
      <c r="E989" s="13"/>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11"/>
      <c r="B990" s="12"/>
      <c r="C990" s="13"/>
      <c r="D990" s="13"/>
      <c r="E990" s="13"/>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11"/>
      <c r="B991" s="12"/>
      <c r="C991" s="13"/>
      <c r="D991" s="13"/>
      <c r="E991" s="13"/>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11"/>
      <c r="B992" s="12"/>
      <c r="C992" s="13"/>
      <c r="D992" s="13"/>
      <c r="E992" s="13"/>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11"/>
      <c r="B993" s="12"/>
      <c r="C993" s="13"/>
      <c r="D993" s="13"/>
      <c r="E993" s="13"/>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11"/>
      <c r="B994" s="12"/>
      <c r="C994" s="13"/>
      <c r="D994" s="13"/>
      <c r="E994" s="13"/>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11"/>
      <c r="B995" s="12"/>
      <c r="C995" s="13"/>
      <c r="D995" s="13"/>
      <c r="E995" s="13"/>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11"/>
      <c r="B996" s="12"/>
      <c r="C996" s="13"/>
      <c r="D996" s="13"/>
      <c r="E996" s="13"/>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11"/>
      <c r="B997" s="12"/>
      <c r="C997" s="13"/>
      <c r="D997" s="13"/>
      <c r="E997" s="13"/>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11"/>
      <c r="B998" s="12"/>
      <c r="C998" s="13"/>
      <c r="D998" s="13"/>
      <c r="E998" s="13"/>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11"/>
      <c r="B999" s="12"/>
      <c r="C999" s="13"/>
      <c r="D999" s="13"/>
      <c r="E999" s="13"/>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11"/>
      <c r="B1000" s="12"/>
      <c r="C1000" s="13"/>
      <c r="D1000" s="13"/>
      <c r="E1000" s="13"/>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11">
    <mergeCell ref="H4:H5"/>
    <mergeCell ref="I4:I5"/>
    <mergeCell ref="A1:I1"/>
    <mergeCell ref="A2:I2"/>
    <mergeCell ref="H3:I3"/>
    <mergeCell ref="C4:D4"/>
    <mergeCell ref="A4:A5"/>
    <mergeCell ref="B4:B5"/>
    <mergeCell ref="E4:E5"/>
    <mergeCell ref="G4:G5"/>
    <mergeCell ref="F4:F5"/>
  </mergeCells>
  <pageMargins left="0.7" right="0.7" top="0.75" bottom="0.75" header="0" footer="0"/>
  <pageSetup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Bia</vt:lpstr>
      <vt:lpstr>Bieu 1</vt:lpstr>
      <vt:lpstr>Bieu 2</vt:lpstr>
      <vt:lpstr>Bieu 3</vt:lpstr>
      <vt:lpstr>Bieu 4</vt:lpstr>
      <vt:lpstr>Bieu 5</vt:lpstr>
      <vt:lpstr>Bieu 6</vt:lpstr>
      <vt:lpstr>MB16</vt:lpstr>
      <vt:lpstr>'Bieu 3'!Print_Area</vt:lpstr>
      <vt:lpstr>'Bieu 4'!Print_Area</vt:lpstr>
      <vt:lpstr>'Bieu 6'!Print_Area</vt:lpstr>
      <vt:lpstr>'Bieu 1'!Print_Titles</vt:lpstr>
      <vt:lpstr>'Bieu 2'!Print_Titles</vt:lpstr>
      <vt:lpstr>'Bieu 3'!Print_Titles</vt:lpstr>
      <vt:lpstr>'Bieu 4'!Print_Titles</vt:lpstr>
      <vt:lpstr>'Bieu 5'!Print_Titles</vt:lpstr>
      <vt:lpstr>'Bieu 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TRUONGDAT COMPANY</dc:creator>
  <cp:lastModifiedBy>Administrator</cp:lastModifiedBy>
  <cp:lastPrinted>2023-12-28T07:15:42Z</cp:lastPrinted>
  <dcterms:created xsi:type="dcterms:W3CDTF">2019-11-17T00:48:17Z</dcterms:created>
  <dcterms:modified xsi:type="dcterms:W3CDTF">2024-01-12T10:14:06Z</dcterms:modified>
  <cp:contentStatus/>
</cp:coreProperties>
</file>