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ke hoach KTXH\"/>
    </mc:Choice>
  </mc:AlternateContent>
  <bookViews>
    <workbookView xWindow="0" yWindow="0" windowWidth="19440" windowHeight="11760" tabRatio="775" activeTab="6"/>
  </bookViews>
  <sheets>
    <sheet name="Bìa" sheetId="59" r:id="rId1"/>
    <sheet name="Bieu 1" sheetId="3" r:id="rId2"/>
    <sheet name="Bieu 2" sheetId="71" r:id="rId3"/>
    <sheet name="Bieu 3" sheetId="72" r:id="rId4"/>
    <sheet name="Bieu 4" sheetId="29" r:id="rId5"/>
    <sheet name="Bieu 5" sheetId="70" r:id="rId6"/>
    <sheet name="Bieu 6" sheetId="11" r:id="rId7"/>
    <sheet name="Quy hoach" sheetId="68" state="hidden" r:id="rId8"/>
    <sheet name="00000000" sheetId="30" state="veryHidden" r:id="rId9"/>
  </sheets>
  <definedNames>
    <definedName name="_xlnm.Print_Titles" localSheetId="1">'Bieu 1'!$4:$5</definedName>
    <definedName name="_xlnm.Print_Titles" localSheetId="2">'Bieu 2'!$4:$5</definedName>
    <definedName name="_xlnm.Print_Titles" localSheetId="3">'Bieu 3'!$4:$5</definedName>
    <definedName name="_xlnm.Print_Titles" localSheetId="4">'Bieu 4'!$4:$5</definedName>
    <definedName name="_xlnm.Print_Titles" localSheetId="5">'Bieu 5'!$4:$5</definedName>
    <definedName name="_xlnm.Print_Titles" localSheetId="6">'Bieu 6'!$4:$5</definedName>
  </definedNames>
  <calcPr calcId="152511"/>
</workbook>
</file>

<file path=xl/calcChain.xml><?xml version="1.0" encoding="utf-8"?>
<calcChain xmlns="http://schemas.openxmlformats.org/spreadsheetml/2006/main">
  <c r="M15" i="72" l="1"/>
  <c r="L15" i="72"/>
  <c r="K15" i="72"/>
  <c r="J15" i="72"/>
  <c r="G13" i="70" l="1"/>
  <c r="G9" i="11" l="1"/>
  <c r="G10" i="11"/>
  <c r="F9" i="11"/>
  <c r="G8" i="11"/>
  <c r="E13" i="11"/>
  <c r="F13" i="11"/>
  <c r="E12" i="11"/>
  <c r="F12" i="11"/>
  <c r="G12" i="11"/>
  <c r="F8" i="11"/>
  <c r="D9" i="11"/>
  <c r="A16" i="3"/>
  <c r="A29" i="3"/>
  <c r="A30" i="3"/>
  <c r="A31" i="3"/>
  <c r="A32" i="3"/>
  <c r="A33" i="3"/>
  <c r="H258" i="29"/>
  <c r="I258" i="29"/>
  <c r="C258" i="29"/>
  <c r="E249" i="29"/>
  <c r="F249" i="29"/>
  <c r="I249" i="29" s="1"/>
  <c r="G249" i="29"/>
  <c r="D249" i="29"/>
  <c r="E256" i="29"/>
  <c r="F256" i="29"/>
  <c r="H256" i="29" s="1"/>
  <c r="G256" i="29"/>
  <c r="D256" i="29"/>
  <c r="F253" i="29"/>
  <c r="G253" i="29"/>
  <c r="E260" i="29"/>
  <c r="F260" i="29"/>
  <c r="G260" i="29"/>
  <c r="F121" i="11"/>
  <c r="E121" i="11"/>
  <c r="F8" i="71"/>
  <c r="I273" i="29"/>
  <c r="H273" i="29"/>
  <c r="I272" i="29"/>
  <c r="H272" i="29"/>
  <c r="I269" i="29"/>
  <c r="H269" i="29"/>
  <c r="I267" i="29"/>
  <c r="H267" i="29"/>
  <c r="I266" i="29"/>
  <c r="H266" i="29"/>
  <c r="I265" i="29"/>
  <c r="H265" i="29"/>
  <c r="I264" i="29"/>
  <c r="H264" i="29"/>
  <c r="I263" i="29"/>
  <c r="H263" i="29"/>
  <c r="I262" i="29"/>
  <c r="H262" i="29"/>
  <c r="I261" i="29"/>
  <c r="H261" i="29"/>
  <c r="I259" i="29"/>
  <c r="H259" i="29"/>
  <c r="I260" i="29"/>
  <c r="H260" i="29"/>
  <c r="I256" i="29"/>
  <c r="F255" i="29"/>
  <c r="I255" i="29"/>
  <c r="I254" i="29"/>
  <c r="H254" i="29"/>
  <c r="I253" i="29"/>
  <c r="H253" i="29"/>
  <c r="I252" i="29"/>
  <c r="H252" i="29"/>
  <c r="H251" i="29"/>
  <c r="G251" i="29"/>
  <c r="I251" i="29"/>
  <c r="E251" i="29"/>
  <c r="I248" i="29"/>
  <c r="H248" i="29"/>
  <c r="I247" i="29"/>
  <c r="H247" i="29"/>
  <c r="C244" i="29"/>
  <c r="H255" i="29"/>
  <c r="E28" i="3"/>
  <c r="F28" i="3"/>
  <c r="G28" i="3"/>
  <c r="D28" i="3"/>
  <c r="I23" i="70"/>
  <c r="I22" i="70"/>
  <c r="H23" i="70"/>
  <c r="H25" i="70"/>
  <c r="I25" i="70"/>
  <c r="H22" i="70"/>
  <c r="F26" i="70"/>
  <c r="I26" i="70"/>
  <c r="D26" i="70"/>
  <c r="H236" i="29"/>
  <c r="I236" i="29"/>
  <c r="H221" i="29"/>
  <c r="I221" i="29"/>
  <c r="H222" i="29"/>
  <c r="I222" i="29"/>
  <c r="H223" i="29"/>
  <c r="I223" i="29"/>
  <c r="H224" i="29"/>
  <c r="I224" i="29"/>
  <c r="H225" i="29"/>
  <c r="I225" i="29"/>
  <c r="H226" i="29"/>
  <c r="I226" i="29"/>
  <c r="H227" i="29"/>
  <c r="I227" i="29"/>
  <c r="H228" i="29"/>
  <c r="I228" i="29"/>
  <c r="H229" i="29"/>
  <c r="I229" i="29"/>
  <c r="H230" i="29"/>
  <c r="I230" i="29"/>
  <c r="H231" i="29"/>
  <c r="I231" i="29"/>
  <c r="H26" i="70"/>
  <c r="G8" i="71"/>
  <c r="I23" i="71"/>
  <c r="E8" i="3"/>
  <c r="F8" i="3"/>
  <c r="G8" i="3"/>
  <c r="D8" i="3"/>
  <c r="I58" i="11"/>
  <c r="H58" i="11"/>
  <c r="I52" i="11"/>
  <c r="H52" i="11"/>
  <c r="I51" i="11"/>
  <c r="H51" i="11"/>
  <c r="I50" i="11"/>
  <c r="H50" i="11"/>
  <c r="I49" i="11"/>
  <c r="H49" i="11"/>
  <c r="I48" i="11"/>
  <c r="H48" i="11"/>
  <c r="C48" i="11"/>
  <c r="G46" i="11"/>
  <c r="G20" i="3"/>
  <c r="F46" i="11"/>
  <c r="F20" i="3"/>
  <c r="E46" i="11"/>
  <c r="E20" i="3"/>
  <c r="D46" i="11"/>
  <c r="D20" i="3"/>
  <c r="H46" i="11"/>
  <c r="I46" i="11"/>
  <c r="E22" i="3"/>
  <c r="F22" i="3"/>
  <c r="G22" i="3"/>
  <c r="D22" i="3"/>
  <c r="E21" i="3"/>
  <c r="F21" i="3"/>
  <c r="G21" i="3"/>
  <c r="D21" i="3"/>
  <c r="I124" i="11"/>
  <c r="H124" i="11"/>
  <c r="I123" i="11"/>
  <c r="H123" i="11"/>
  <c r="I122" i="11"/>
  <c r="H122" i="11"/>
  <c r="I121" i="11"/>
  <c r="H121" i="11"/>
  <c r="I119" i="11"/>
  <c r="H119" i="11"/>
  <c r="I118" i="11"/>
  <c r="H118" i="11"/>
  <c r="I117" i="11"/>
  <c r="H117" i="11"/>
  <c r="I116" i="11"/>
  <c r="H116" i="11"/>
  <c r="I115" i="11"/>
  <c r="H115" i="11"/>
  <c r="I112" i="11"/>
  <c r="H112" i="11"/>
  <c r="I111" i="11"/>
  <c r="H111" i="11"/>
  <c r="I110" i="11"/>
  <c r="H110" i="11"/>
  <c r="I108" i="11"/>
  <c r="H108" i="11"/>
  <c r="I107" i="11"/>
  <c r="H107" i="11"/>
  <c r="I97" i="11"/>
  <c r="H97" i="11"/>
  <c r="I96" i="11"/>
  <c r="H96" i="11"/>
  <c r="I95" i="11"/>
  <c r="H95" i="11"/>
  <c r="I94" i="11"/>
  <c r="H94" i="11"/>
  <c r="I93" i="11"/>
  <c r="H93" i="11"/>
  <c r="I92" i="11"/>
  <c r="H92" i="11"/>
  <c r="I91" i="11"/>
  <c r="H91" i="11"/>
  <c r="I90" i="11"/>
  <c r="H90" i="11"/>
  <c r="I89" i="11"/>
  <c r="H89" i="11"/>
  <c r="I88" i="11"/>
  <c r="H88" i="11"/>
  <c r="I87" i="11"/>
  <c r="H87" i="11"/>
  <c r="C81" i="11"/>
  <c r="C82" i="11"/>
  <c r="C83" i="11"/>
  <c r="C84" i="11"/>
  <c r="C85" i="11"/>
  <c r="C86" i="11"/>
  <c r="C87" i="11"/>
  <c r="I86" i="11"/>
  <c r="H86" i="11"/>
  <c r="I85" i="11"/>
  <c r="H85" i="11"/>
  <c r="I84" i="11"/>
  <c r="H84" i="11"/>
  <c r="I83" i="11"/>
  <c r="H83" i="11"/>
  <c r="I82" i="11"/>
  <c r="H82" i="11"/>
  <c r="I81" i="11"/>
  <c r="H81" i="11"/>
  <c r="I80" i="11"/>
  <c r="H80" i="11"/>
  <c r="I79" i="11"/>
  <c r="H79" i="11"/>
  <c r="I78" i="11"/>
  <c r="H78" i="11"/>
  <c r="I77" i="11"/>
  <c r="H77" i="11"/>
  <c r="I76" i="11"/>
  <c r="H76" i="11"/>
  <c r="I75" i="11"/>
  <c r="H75" i="11"/>
  <c r="I74" i="11"/>
  <c r="H74" i="11"/>
  <c r="G217" i="29"/>
  <c r="F192" i="29"/>
  <c r="G192" i="29"/>
  <c r="G18" i="29"/>
  <c r="I18" i="29"/>
  <c r="F27" i="72"/>
  <c r="G27" i="72"/>
  <c r="G41" i="72"/>
  <c r="G34" i="72"/>
  <c r="G7" i="3"/>
  <c r="D27" i="72"/>
  <c r="F34" i="72"/>
  <c r="F7" i="3"/>
  <c r="E7" i="3"/>
  <c r="D7" i="3"/>
  <c r="E150" i="11"/>
  <c r="E23" i="3"/>
  <c r="F150" i="11"/>
  <c r="F23" i="3"/>
  <c r="G150" i="11"/>
  <c r="G23" i="3"/>
  <c r="D150" i="11"/>
  <c r="D23" i="3"/>
  <c r="H146" i="11"/>
  <c r="I146" i="11"/>
  <c r="H147" i="11"/>
  <c r="I147" i="11"/>
  <c r="F148" i="11"/>
  <c r="D148" i="11"/>
  <c r="G148" i="11"/>
  <c r="H149" i="11"/>
  <c r="I149" i="11"/>
  <c r="E148" i="11"/>
  <c r="I30" i="29"/>
  <c r="H30" i="29"/>
  <c r="H63" i="29"/>
  <c r="I63" i="29"/>
  <c r="F7" i="72"/>
  <c r="G7" i="72"/>
  <c r="G20" i="72"/>
  <c r="D7" i="72"/>
  <c r="D21" i="72"/>
  <c r="E276" i="29"/>
  <c r="F276" i="29"/>
  <c r="G276" i="29"/>
  <c r="C276" i="29"/>
  <c r="E275" i="29"/>
  <c r="F275" i="29"/>
  <c r="C275" i="29"/>
  <c r="H237" i="29"/>
  <c r="I237" i="29"/>
  <c r="H238" i="29"/>
  <c r="I238" i="29"/>
  <c r="H239" i="29"/>
  <c r="I239" i="29"/>
  <c r="D175" i="29"/>
  <c r="D276" i="29"/>
  <c r="I174" i="29"/>
  <c r="H174" i="29"/>
  <c r="I173" i="29"/>
  <c r="H173" i="29"/>
  <c r="I172" i="29"/>
  <c r="H172" i="29"/>
  <c r="G168" i="29"/>
  <c r="F168" i="29"/>
  <c r="H168" i="29"/>
  <c r="I167" i="29"/>
  <c r="H167" i="29"/>
  <c r="I166" i="29"/>
  <c r="H166" i="29"/>
  <c r="G165" i="29"/>
  <c r="F165" i="29"/>
  <c r="H165" i="29"/>
  <c r="I164" i="29"/>
  <c r="H164" i="29"/>
  <c r="I163" i="29"/>
  <c r="H163" i="29"/>
  <c r="I162" i="29"/>
  <c r="H162" i="29"/>
  <c r="I160" i="29"/>
  <c r="H160" i="29"/>
  <c r="I159" i="29"/>
  <c r="H159" i="29"/>
  <c r="I158" i="29"/>
  <c r="H158" i="29"/>
  <c r="I157" i="29"/>
  <c r="H157" i="29"/>
  <c r="I156" i="29"/>
  <c r="H156" i="29"/>
  <c r="I155" i="29"/>
  <c r="H155" i="29"/>
  <c r="I154" i="29"/>
  <c r="H154" i="29"/>
  <c r="I153" i="29"/>
  <c r="H153" i="29"/>
  <c r="G152" i="29"/>
  <c r="F152" i="29"/>
  <c r="E152" i="29"/>
  <c r="D152" i="29"/>
  <c r="I150" i="29"/>
  <c r="H150" i="29"/>
  <c r="I149" i="29"/>
  <c r="H149" i="29"/>
  <c r="I148" i="29"/>
  <c r="H148" i="29"/>
  <c r="I147" i="29"/>
  <c r="H147" i="29"/>
  <c r="I146" i="29"/>
  <c r="H146" i="29"/>
  <c r="I145" i="29"/>
  <c r="H145" i="29"/>
  <c r="I144" i="29"/>
  <c r="H144" i="29"/>
  <c r="I143" i="29"/>
  <c r="H143" i="29"/>
  <c r="I142" i="29"/>
  <c r="H142" i="29"/>
  <c r="I141" i="29"/>
  <c r="H141" i="29"/>
  <c r="I140" i="29"/>
  <c r="H140" i="29"/>
  <c r="I138" i="29"/>
  <c r="H138" i="29"/>
  <c r="I137" i="29"/>
  <c r="H137" i="29"/>
  <c r="I136" i="29"/>
  <c r="H136" i="29"/>
  <c r="I135" i="29"/>
  <c r="H135" i="29"/>
  <c r="I134" i="29"/>
  <c r="H134" i="29"/>
  <c r="I133" i="29"/>
  <c r="H133" i="29"/>
  <c r="I132" i="29"/>
  <c r="H132" i="29"/>
  <c r="I130" i="29"/>
  <c r="H130" i="29"/>
  <c r="I128" i="29"/>
  <c r="H128" i="29"/>
  <c r="G127" i="29"/>
  <c r="I127" i="29"/>
  <c r="D127" i="29"/>
  <c r="H127" i="29"/>
  <c r="I126" i="29"/>
  <c r="H126" i="29"/>
  <c r="H124" i="29"/>
  <c r="G124" i="29"/>
  <c r="I124" i="29"/>
  <c r="F123" i="29"/>
  <c r="I123" i="29"/>
  <c r="E123" i="29"/>
  <c r="D123" i="29"/>
  <c r="I122" i="29"/>
  <c r="H122" i="29"/>
  <c r="I120" i="29"/>
  <c r="H120" i="29"/>
  <c r="G119" i="29"/>
  <c r="F119" i="29"/>
  <c r="E119" i="29"/>
  <c r="D119" i="29"/>
  <c r="I118" i="29"/>
  <c r="H118" i="29"/>
  <c r="I115" i="29"/>
  <c r="H115" i="29"/>
  <c r="G114" i="29"/>
  <c r="I114" i="29"/>
  <c r="D114" i="29"/>
  <c r="H114" i="29"/>
  <c r="I113" i="29"/>
  <c r="H113" i="29"/>
  <c r="I110" i="29"/>
  <c r="H110" i="29"/>
  <c r="G109" i="29"/>
  <c r="F109" i="29"/>
  <c r="E109" i="29"/>
  <c r="D109" i="29"/>
  <c r="I108" i="29"/>
  <c r="H108" i="29"/>
  <c r="I107" i="29"/>
  <c r="H107" i="29"/>
  <c r="I104" i="29"/>
  <c r="H104" i="29"/>
  <c r="G103" i="29"/>
  <c r="I103" i="29"/>
  <c r="D103" i="29"/>
  <c r="H103" i="29"/>
  <c r="I102" i="29"/>
  <c r="H102" i="29"/>
  <c r="I100" i="29"/>
  <c r="H100" i="29"/>
  <c r="G99" i="29"/>
  <c r="I99" i="29"/>
  <c r="D99" i="29"/>
  <c r="H99" i="29"/>
  <c r="I98" i="29"/>
  <c r="H98" i="29"/>
  <c r="I94" i="29"/>
  <c r="H94" i="29"/>
  <c r="G93" i="29"/>
  <c r="F93" i="29"/>
  <c r="D93" i="29"/>
  <c r="I92" i="29"/>
  <c r="H92" i="29"/>
  <c r="I91" i="29"/>
  <c r="H91" i="29"/>
  <c r="I89" i="29"/>
  <c r="H89" i="29"/>
  <c r="G88" i="29"/>
  <c r="F88" i="29"/>
  <c r="E88" i="29"/>
  <c r="D88" i="29"/>
  <c r="I87" i="29"/>
  <c r="H87" i="29"/>
  <c r="I85" i="29"/>
  <c r="H85" i="29"/>
  <c r="G84" i="29"/>
  <c r="E84" i="29"/>
  <c r="D84" i="29"/>
  <c r="F83" i="29"/>
  <c r="H83" i="29"/>
  <c r="I82" i="29"/>
  <c r="H82" i="29"/>
  <c r="I80" i="29"/>
  <c r="H80" i="29"/>
  <c r="G79" i="29"/>
  <c r="I79" i="29"/>
  <c r="F79" i="29"/>
  <c r="E79" i="29"/>
  <c r="D79" i="29"/>
  <c r="I78" i="29"/>
  <c r="H78" i="29"/>
  <c r="I76" i="29"/>
  <c r="H76" i="29"/>
  <c r="G75" i="29"/>
  <c r="F75" i="29"/>
  <c r="I75" i="29"/>
  <c r="E75" i="29"/>
  <c r="D75" i="29"/>
  <c r="I74" i="29"/>
  <c r="H74" i="29"/>
  <c r="I73" i="29"/>
  <c r="H73" i="29"/>
  <c r="H71" i="29"/>
  <c r="G71" i="29"/>
  <c r="I71" i="29"/>
  <c r="F70" i="29"/>
  <c r="E70" i="29"/>
  <c r="D70" i="29"/>
  <c r="I69" i="29"/>
  <c r="H69" i="29"/>
  <c r="I67" i="29"/>
  <c r="H67" i="29"/>
  <c r="G66" i="29"/>
  <c r="F66" i="29"/>
  <c r="D66" i="29"/>
  <c r="I65" i="29"/>
  <c r="H65" i="29"/>
  <c r="G62" i="29"/>
  <c r="F62" i="29"/>
  <c r="E62" i="29"/>
  <c r="D62" i="29"/>
  <c r="I61" i="29"/>
  <c r="H61" i="29"/>
  <c r="I58" i="29"/>
  <c r="H58" i="29"/>
  <c r="F57" i="29"/>
  <c r="E57" i="29"/>
  <c r="D57" i="29"/>
  <c r="H56" i="29"/>
  <c r="G56" i="29"/>
  <c r="G57" i="29"/>
  <c r="I55" i="29"/>
  <c r="H55" i="29"/>
  <c r="I52" i="29"/>
  <c r="H52" i="29"/>
  <c r="I51" i="29"/>
  <c r="H51" i="29"/>
  <c r="I50" i="29"/>
  <c r="H50" i="29"/>
  <c r="I47" i="29"/>
  <c r="H47" i="29"/>
  <c r="G46" i="29"/>
  <c r="I46" i="29"/>
  <c r="D46" i="29"/>
  <c r="H46" i="29"/>
  <c r="I45" i="29"/>
  <c r="H45" i="29"/>
  <c r="I43" i="29"/>
  <c r="H43" i="29"/>
  <c r="G42" i="29"/>
  <c r="F42" i="29"/>
  <c r="D42" i="29"/>
  <c r="I41" i="29"/>
  <c r="H41" i="29"/>
  <c r="I39" i="29"/>
  <c r="H39" i="29"/>
  <c r="F38" i="29"/>
  <c r="I38" i="29"/>
  <c r="D38" i="29"/>
  <c r="I37" i="29"/>
  <c r="H37" i="29"/>
  <c r="G35" i="29"/>
  <c r="I35" i="29"/>
  <c r="D35" i="29"/>
  <c r="H35" i="29"/>
  <c r="G34" i="29"/>
  <c r="I34" i="29"/>
  <c r="D34" i="29"/>
  <c r="H34" i="29"/>
  <c r="E139" i="11"/>
  <c r="F139" i="11"/>
  <c r="G139" i="11"/>
  <c r="D139" i="11"/>
  <c r="G12" i="70"/>
  <c r="I12" i="70"/>
  <c r="G7" i="70"/>
  <c r="F9" i="70"/>
  <c r="I9" i="70"/>
  <c r="D9" i="70"/>
  <c r="D16" i="70"/>
  <c r="F25" i="29"/>
  <c r="F26" i="29"/>
  <c r="G19" i="29"/>
  <c r="I19" i="29"/>
  <c r="G26" i="29" s="1"/>
  <c r="G21" i="29"/>
  <c r="I21" i="29"/>
  <c r="G28" i="29"/>
  <c r="I28" i="29"/>
  <c r="D25" i="29"/>
  <c r="D24" i="29"/>
  <c r="G235" i="29"/>
  <c r="G14" i="29"/>
  <c r="G234" i="29"/>
  <c r="I234" i="29"/>
  <c r="H235" i="29"/>
  <c r="H234" i="29"/>
  <c r="G218" i="29"/>
  <c r="I218" i="29"/>
  <c r="G207" i="29"/>
  <c r="I207" i="29"/>
  <c r="G209" i="29"/>
  <c r="I209" i="29"/>
  <c r="G208" i="29"/>
  <c r="I208" i="29"/>
  <c r="G203" i="29"/>
  <c r="I203" i="29"/>
  <c r="F182" i="29"/>
  <c r="G182" i="29"/>
  <c r="F178" i="29"/>
  <c r="G178" i="29"/>
  <c r="H206" i="29"/>
  <c r="I206" i="29"/>
  <c r="H207" i="29"/>
  <c r="H208" i="29"/>
  <c r="H209" i="29"/>
  <c r="H216" i="29"/>
  <c r="I216" i="29"/>
  <c r="H217" i="29"/>
  <c r="H218" i="29"/>
  <c r="H219" i="29"/>
  <c r="I219" i="29"/>
  <c r="I213" i="29"/>
  <c r="H213" i="29"/>
  <c r="I212" i="29"/>
  <c r="H212" i="29"/>
  <c r="H203" i="29"/>
  <c r="I202" i="29"/>
  <c r="H202" i="29"/>
  <c r="I193" i="29"/>
  <c r="H193" i="29"/>
  <c r="I191" i="29"/>
  <c r="H191" i="29"/>
  <c r="I187" i="29"/>
  <c r="H187" i="29"/>
  <c r="F200" i="29"/>
  <c r="F204" i="29"/>
  <c r="F210" i="29"/>
  <c r="F214" i="29"/>
  <c r="D210" i="29"/>
  <c r="D200" i="29"/>
  <c r="F189" i="29"/>
  <c r="E10" i="3"/>
  <c r="F10" i="3"/>
  <c r="G10" i="3"/>
  <c r="D10" i="3"/>
  <c r="H29" i="29"/>
  <c r="H22" i="29"/>
  <c r="I20" i="29"/>
  <c r="G27" i="29" s="1"/>
  <c r="I27" i="29" s="1"/>
  <c r="G22" i="29"/>
  <c r="I22" i="29"/>
  <c r="G29" i="29"/>
  <c r="I29" i="29"/>
  <c r="H19" i="29"/>
  <c r="F16" i="29"/>
  <c r="F8" i="29"/>
  <c r="D17" i="29"/>
  <c r="D16" i="29"/>
  <c r="D8" i="29"/>
  <c r="F23" i="29"/>
  <c r="F12" i="29"/>
  <c r="H18" i="29"/>
  <c r="H20" i="29"/>
  <c r="H21" i="29"/>
  <c r="H28" i="29"/>
  <c r="E14" i="29"/>
  <c r="F14" i="29"/>
  <c r="D14" i="29"/>
  <c r="E12" i="29"/>
  <c r="E10" i="29"/>
  <c r="F10" i="29"/>
  <c r="D10" i="29"/>
  <c r="E8" i="29"/>
  <c r="E210" i="29"/>
  <c r="E217" i="29"/>
  <c r="E200" i="29"/>
  <c r="E207" i="29"/>
  <c r="E190" i="29"/>
  <c r="D190" i="29"/>
  <c r="H190" i="29"/>
  <c r="E186" i="29"/>
  <c r="D186" i="29"/>
  <c r="H186" i="29"/>
  <c r="E184" i="29"/>
  <c r="E183" i="29"/>
  <c r="D183" i="29"/>
  <c r="E182" i="29"/>
  <c r="D182" i="29"/>
  <c r="E180" i="29"/>
  <c r="E179" i="29"/>
  <c r="D179" i="29"/>
  <c r="E178" i="29"/>
  <c r="D178" i="29"/>
  <c r="E11" i="3"/>
  <c r="D11" i="3"/>
  <c r="D42" i="72"/>
  <c r="E42" i="72"/>
  <c r="F42" i="72"/>
  <c r="G42" i="72"/>
  <c r="D43" i="72"/>
  <c r="E43" i="72"/>
  <c r="F43" i="72"/>
  <c r="G43" i="72"/>
  <c r="D44" i="72"/>
  <c r="E44" i="72"/>
  <c r="F44" i="72"/>
  <c r="G44" i="72"/>
  <c r="D23" i="72"/>
  <c r="E23" i="72"/>
  <c r="F23" i="72"/>
  <c r="G23" i="72"/>
  <c r="D24" i="72"/>
  <c r="E24" i="72"/>
  <c r="F24" i="72"/>
  <c r="G24" i="72"/>
  <c r="D25" i="72"/>
  <c r="E25" i="72"/>
  <c r="F25" i="72"/>
  <c r="G25" i="72"/>
  <c r="G22" i="72"/>
  <c r="I33" i="72"/>
  <c r="G40" i="72"/>
  <c r="H33" i="72"/>
  <c r="F40" i="72"/>
  <c r="I32" i="72"/>
  <c r="G39" i="72"/>
  <c r="H32" i="72"/>
  <c r="F39" i="72"/>
  <c r="I31" i="72"/>
  <c r="G38" i="72"/>
  <c r="H31" i="72"/>
  <c r="F38" i="72"/>
  <c r="I30" i="72"/>
  <c r="G37" i="72"/>
  <c r="H30" i="72"/>
  <c r="F37" i="72"/>
  <c r="I29" i="72"/>
  <c r="G36" i="72"/>
  <c r="H29" i="72"/>
  <c r="F36" i="72"/>
  <c r="I28" i="72"/>
  <c r="G35" i="72"/>
  <c r="H28" i="72"/>
  <c r="F35" i="72"/>
  <c r="E27" i="72"/>
  <c r="E41" i="72"/>
  <c r="E7" i="72"/>
  <c r="E18" i="72"/>
  <c r="F18" i="72"/>
  <c r="C37" i="72"/>
  <c r="C38" i="72"/>
  <c r="C18" i="72"/>
  <c r="C19" i="72"/>
  <c r="E20" i="72"/>
  <c r="G19" i="72"/>
  <c r="E16" i="72"/>
  <c r="F17" i="72"/>
  <c r="G21" i="72"/>
  <c r="F20" i="72"/>
  <c r="F15" i="72"/>
  <c r="E19" i="72"/>
  <c r="F16" i="72"/>
  <c r="F20" i="11"/>
  <c r="F21" i="72"/>
  <c r="E21" i="72"/>
  <c r="E12" i="3"/>
  <c r="F12" i="3"/>
  <c r="G12" i="3"/>
  <c r="D12" i="3"/>
  <c r="I46" i="71"/>
  <c r="F47" i="71"/>
  <c r="I47" i="71"/>
  <c r="F46" i="71"/>
  <c r="H46" i="71"/>
  <c r="E44" i="71"/>
  <c r="F44" i="71"/>
  <c r="D44" i="71"/>
  <c r="H43" i="71"/>
  <c r="I43" i="71"/>
  <c r="H42" i="71"/>
  <c r="G44" i="71"/>
  <c r="C28" i="72"/>
  <c r="C29" i="72"/>
  <c r="C8" i="72"/>
  <c r="C9" i="72"/>
  <c r="E19" i="3"/>
  <c r="F19" i="3"/>
  <c r="G19" i="3"/>
  <c r="D19" i="3"/>
  <c r="E18" i="3"/>
  <c r="F18" i="3"/>
  <c r="G18" i="3"/>
  <c r="D18" i="3"/>
  <c r="E16" i="3"/>
  <c r="F16" i="3"/>
  <c r="G16" i="3"/>
  <c r="E17" i="3"/>
  <c r="F17" i="3"/>
  <c r="G17" i="3"/>
  <c r="D17" i="3"/>
  <c r="D16" i="3"/>
  <c r="E24" i="3"/>
  <c r="F24" i="3"/>
  <c r="G24" i="3"/>
  <c r="E25" i="3"/>
  <c r="F25" i="3"/>
  <c r="G25" i="3"/>
  <c r="D24" i="3"/>
  <c r="D25" i="3"/>
  <c r="E26" i="3"/>
  <c r="F26" i="3"/>
  <c r="E32" i="3"/>
  <c r="F32" i="3"/>
  <c r="G32" i="3"/>
  <c r="E33" i="3"/>
  <c r="F33" i="3"/>
  <c r="G33" i="3"/>
  <c r="D33" i="3"/>
  <c r="D32" i="3"/>
  <c r="E31" i="3"/>
  <c r="F31" i="3"/>
  <c r="G31" i="3"/>
  <c r="D31" i="3"/>
  <c r="E29" i="3"/>
  <c r="F29" i="3"/>
  <c r="G29" i="3"/>
  <c r="E30" i="3"/>
  <c r="F30" i="3"/>
  <c r="G30" i="3"/>
  <c r="D30" i="3"/>
  <c r="D29" i="3"/>
  <c r="F133" i="11"/>
  <c r="D133" i="11"/>
  <c r="H134" i="11"/>
  <c r="I134" i="11"/>
  <c r="H135" i="11"/>
  <c r="I135" i="11"/>
  <c r="H136" i="11"/>
  <c r="I136" i="11"/>
  <c r="H137" i="11"/>
  <c r="I137" i="11"/>
  <c r="I132" i="11"/>
  <c r="H132" i="11"/>
  <c r="G133" i="11"/>
  <c r="I133" i="11"/>
  <c r="H175" i="11"/>
  <c r="I175" i="11"/>
  <c r="I174" i="11"/>
  <c r="H174" i="11"/>
  <c r="H141" i="11"/>
  <c r="I141" i="11"/>
  <c r="H142" i="11"/>
  <c r="I142" i="11"/>
  <c r="H143" i="11"/>
  <c r="I143" i="11"/>
  <c r="H144" i="11"/>
  <c r="I144" i="11"/>
  <c r="H145" i="11"/>
  <c r="I145" i="11"/>
  <c r="I140" i="11"/>
  <c r="H140" i="11"/>
  <c r="C139" i="11"/>
  <c r="E133" i="11"/>
  <c r="C137" i="11"/>
  <c r="C134" i="11"/>
  <c r="H61" i="11"/>
  <c r="I61" i="11"/>
  <c r="H62" i="11"/>
  <c r="I62" i="11"/>
  <c r="I60" i="11"/>
  <c r="H60" i="11"/>
  <c r="C62" i="11"/>
  <c r="H40" i="11"/>
  <c r="I39" i="11"/>
  <c r="H39" i="11"/>
  <c r="I38" i="11"/>
  <c r="H38" i="11"/>
  <c r="H21" i="11"/>
  <c r="I21" i="11"/>
  <c r="H22" i="11"/>
  <c r="I22" i="11"/>
  <c r="H23" i="11"/>
  <c r="I23" i="11"/>
  <c r="H28" i="11"/>
  <c r="I28" i="11"/>
  <c r="H29" i="11"/>
  <c r="I29" i="11"/>
  <c r="H30" i="11"/>
  <c r="I30" i="11"/>
  <c r="H36" i="11"/>
  <c r="I36" i="11"/>
  <c r="I19" i="11"/>
  <c r="H19" i="11"/>
  <c r="H9" i="11"/>
  <c r="I9" i="11"/>
  <c r="H10" i="11"/>
  <c r="H11" i="11"/>
  <c r="I11" i="11"/>
  <c r="H17" i="11"/>
  <c r="I17" i="11"/>
  <c r="I8" i="11"/>
  <c r="H8" i="11"/>
  <c r="H7" i="11"/>
  <c r="I10" i="11"/>
  <c r="D13" i="11"/>
  <c r="D12" i="11"/>
  <c r="H9" i="70"/>
  <c r="H10" i="70"/>
  <c r="H11" i="70"/>
  <c r="I11" i="70"/>
  <c r="H12" i="70"/>
  <c r="H13" i="70"/>
  <c r="I8" i="70"/>
  <c r="H8" i="70"/>
  <c r="F15" i="70"/>
  <c r="F20" i="70"/>
  <c r="F14" i="3"/>
  <c r="F17" i="70"/>
  <c r="I42" i="71"/>
  <c r="I7" i="11"/>
  <c r="G13" i="11"/>
  <c r="G275" i="29"/>
  <c r="F18" i="70"/>
  <c r="F19" i="70"/>
  <c r="E7" i="70"/>
  <c r="E6" i="70"/>
  <c r="D18" i="70"/>
  <c r="D19" i="70"/>
  <c r="D17" i="70"/>
  <c r="D14" i="3"/>
  <c r="D20" i="70"/>
  <c r="D15" i="70"/>
  <c r="H7" i="70"/>
  <c r="F29" i="71"/>
  <c r="F26" i="71"/>
  <c r="H10" i="71"/>
  <c r="I10" i="71"/>
  <c r="H11" i="71"/>
  <c r="I11" i="71"/>
  <c r="H12" i="71"/>
  <c r="I12" i="71"/>
  <c r="H13" i="71"/>
  <c r="I13" i="71"/>
  <c r="H14" i="71"/>
  <c r="I14" i="71"/>
  <c r="H15" i="71"/>
  <c r="I15" i="71"/>
  <c r="H16" i="71"/>
  <c r="I16" i="71"/>
  <c r="H18" i="71"/>
  <c r="I18" i="71"/>
  <c r="H19" i="71"/>
  <c r="I19" i="71"/>
  <c r="H20" i="71"/>
  <c r="I20" i="71"/>
  <c r="I22" i="71"/>
  <c r="H23" i="71"/>
  <c r="H24" i="71"/>
  <c r="I24" i="71"/>
  <c r="I8" i="71"/>
  <c r="H8" i="71"/>
  <c r="G21" i="71"/>
  <c r="G7" i="71"/>
  <c r="F21" i="71"/>
  <c r="G9" i="71"/>
  <c r="G17" i="71"/>
  <c r="D7" i="71"/>
  <c r="D40" i="71"/>
  <c r="E29" i="71"/>
  <c r="E26" i="71"/>
  <c r="D29" i="71"/>
  <c r="D27" i="71"/>
  <c r="E22" i="71"/>
  <c r="D22" i="71"/>
  <c r="H22" i="71"/>
  <c r="E17" i="71"/>
  <c r="E9" i="71"/>
  <c r="E8" i="71"/>
  <c r="D9" i="71"/>
  <c r="D17" i="71"/>
  <c r="C23" i="70"/>
  <c r="C25" i="70"/>
  <c r="C27" i="71"/>
  <c r="C21" i="71"/>
  <c r="C20" i="71"/>
  <c r="C13" i="3"/>
  <c r="C15" i="70"/>
  <c r="C16" i="70"/>
  <c r="C17" i="70"/>
  <c r="C18" i="70"/>
  <c r="C19" i="70"/>
  <c r="C20" i="70"/>
  <c r="C8" i="70"/>
  <c r="C9" i="70"/>
  <c r="C10" i="70"/>
  <c r="C11" i="70"/>
  <c r="C12" i="70"/>
  <c r="C13" i="70"/>
  <c r="E7" i="68"/>
  <c r="F7" i="68"/>
  <c r="G7" i="68"/>
  <c r="H7" i="68"/>
  <c r="I7" i="68"/>
  <c r="J7" i="68"/>
  <c r="K7" i="68"/>
  <c r="L7" i="68"/>
  <c r="N7" i="68"/>
  <c r="O7" i="68"/>
  <c r="P7" i="68"/>
  <c r="M8" i="68"/>
  <c r="M7" i="68"/>
  <c r="C237" i="29"/>
  <c r="F9" i="71"/>
  <c r="F17" i="71"/>
  <c r="C30" i="72"/>
  <c r="C31" i="72"/>
  <c r="C32" i="72"/>
  <c r="C33" i="72"/>
  <c r="E20" i="70"/>
  <c r="E19" i="70"/>
  <c r="I13" i="70"/>
  <c r="D275" i="29"/>
  <c r="J13" i="11"/>
  <c r="D22" i="72"/>
  <c r="E17" i="72"/>
  <c r="H88" i="29"/>
  <c r="H152" i="29"/>
  <c r="E16" i="70"/>
  <c r="E18" i="70"/>
  <c r="E14" i="3"/>
  <c r="E15" i="72"/>
  <c r="I43" i="72"/>
  <c r="G47" i="72"/>
  <c r="G16" i="70"/>
  <c r="G19" i="70"/>
  <c r="I7" i="70"/>
  <c r="G20" i="70"/>
  <c r="H27" i="72"/>
  <c r="H42" i="29"/>
  <c r="H66" i="29"/>
  <c r="H21" i="71"/>
  <c r="D14" i="70"/>
  <c r="H12" i="3"/>
  <c r="D13" i="3"/>
  <c r="D20" i="72"/>
  <c r="G16" i="72"/>
  <c r="H139" i="11"/>
  <c r="H123" i="29"/>
  <c r="H62" i="29"/>
  <c r="F19" i="72"/>
  <c r="F6" i="70"/>
  <c r="E7" i="71"/>
  <c r="E40" i="71"/>
  <c r="D18" i="72"/>
  <c r="D6" i="70"/>
  <c r="I57" i="29"/>
  <c r="I62" i="29"/>
  <c r="E17" i="70"/>
  <c r="E15" i="70"/>
  <c r="I12" i="3"/>
  <c r="D41" i="72"/>
  <c r="H178" i="29"/>
  <c r="I235" i="29"/>
  <c r="I139" i="11"/>
  <c r="I109" i="29"/>
  <c r="C10" i="72"/>
  <c r="C11" i="72"/>
  <c r="C12" i="72"/>
  <c r="H17" i="71"/>
  <c r="D17" i="72"/>
  <c r="G210" i="29"/>
  <c r="G214" i="29"/>
  <c r="G184" i="29"/>
  <c r="C26" i="70"/>
  <c r="H14" i="3"/>
  <c r="H17" i="29"/>
  <c r="I27" i="72"/>
  <c r="D19" i="72"/>
  <c r="H43" i="72"/>
  <c r="F47" i="72"/>
  <c r="F16" i="70"/>
  <c r="F14" i="70"/>
  <c r="H47" i="71"/>
  <c r="F22" i="72"/>
  <c r="G18" i="72"/>
  <c r="E22" i="72"/>
  <c r="G17" i="72"/>
  <c r="G15" i="72"/>
  <c r="H210" i="29"/>
  <c r="I217" i="29"/>
  <c r="H25" i="29"/>
  <c r="F84" i="29"/>
  <c r="H84" i="29"/>
  <c r="I88" i="29"/>
  <c r="H93" i="29"/>
  <c r="D16" i="72"/>
  <c r="I119" i="29"/>
  <c r="G10" i="29"/>
  <c r="I10" i="29"/>
  <c r="H200" i="29"/>
  <c r="H24" i="29"/>
  <c r="D23" i="29"/>
  <c r="D12" i="29"/>
  <c r="H12" i="29"/>
  <c r="D204" i="29"/>
  <c r="D180" i="29"/>
  <c r="D177" i="29"/>
  <c r="D9" i="29"/>
  <c r="D7" i="29"/>
  <c r="I42" i="29"/>
  <c r="H119" i="29"/>
  <c r="F180" i="29"/>
  <c r="E177" i="29"/>
  <c r="E9" i="29"/>
  <c r="E7" i="29"/>
  <c r="H57" i="29"/>
  <c r="H75" i="29"/>
  <c r="H79" i="29"/>
  <c r="H109" i="29"/>
  <c r="H10" i="29"/>
  <c r="H189" i="29"/>
  <c r="I189" i="29"/>
  <c r="F188" i="29"/>
  <c r="F179" i="29"/>
  <c r="D214" i="29"/>
  <c r="D184" i="29"/>
  <c r="D181" i="29"/>
  <c r="D13" i="29"/>
  <c r="D11" i="29"/>
  <c r="I182" i="29"/>
  <c r="I14" i="29"/>
  <c r="G70" i="29"/>
  <c r="I70" i="29"/>
  <c r="I152" i="29"/>
  <c r="F183" i="29"/>
  <c r="H183" i="29"/>
  <c r="H14" i="29"/>
  <c r="H192" i="29"/>
  <c r="I178" i="29"/>
  <c r="H182" i="29"/>
  <c r="F27" i="29"/>
  <c r="H27" i="29"/>
  <c r="I168" i="29"/>
  <c r="G200" i="29"/>
  <c r="I200" i="29"/>
  <c r="I66" i="29"/>
  <c r="I93" i="29"/>
  <c r="I83" i="29"/>
  <c r="H180" i="29"/>
  <c r="E181" i="29"/>
  <c r="E13" i="29"/>
  <c r="E11" i="29"/>
  <c r="H148" i="11"/>
  <c r="I44" i="72"/>
  <c r="G48" i="72"/>
  <c r="H42" i="72"/>
  <c r="F46" i="72"/>
  <c r="H9" i="71"/>
  <c r="H8" i="29"/>
  <c r="F184" i="29"/>
  <c r="G183" i="29"/>
  <c r="I192" i="29"/>
  <c r="G190" i="29"/>
  <c r="I190" i="29"/>
  <c r="G188" i="29"/>
  <c r="G17" i="29"/>
  <c r="H16" i="29"/>
  <c r="H70" i="29"/>
  <c r="I165" i="29"/>
  <c r="H26" i="29"/>
  <c r="G25" i="29"/>
  <c r="H38" i="29"/>
  <c r="I56" i="29"/>
  <c r="G13" i="3"/>
  <c r="I17" i="71"/>
  <c r="F7" i="71"/>
  <c r="I21" i="71"/>
  <c r="G40" i="71"/>
  <c r="I9" i="71"/>
  <c r="H20" i="11"/>
  <c r="F25" i="11"/>
  <c r="H133" i="11"/>
  <c r="H44" i="72"/>
  <c r="F48" i="72"/>
  <c r="I20" i="11"/>
  <c r="F26" i="11"/>
  <c r="F41" i="72"/>
  <c r="I42" i="72"/>
  <c r="G46" i="72"/>
  <c r="F27" i="11"/>
  <c r="I148" i="11"/>
  <c r="D26" i="3"/>
  <c r="G26" i="3"/>
  <c r="F177" i="29"/>
  <c r="E14" i="70"/>
  <c r="H23" i="29"/>
  <c r="I210" i="29"/>
  <c r="E13" i="3"/>
  <c r="H214" i="29"/>
  <c r="H188" i="29"/>
  <c r="H179" i="29"/>
  <c r="I84" i="29"/>
  <c r="H204" i="29"/>
  <c r="I214" i="29"/>
  <c r="D15" i="72"/>
  <c r="G204" i="29"/>
  <c r="I204" i="29"/>
  <c r="G16" i="29"/>
  <c r="I17" i="29"/>
  <c r="F9" i="29"/>
  <c r="H177" i="29"/>
  <c r="H184" i="29"/>
  <c r="F181" i="29"/>
  <c r="G179" i="29"/>
  <c r="I188" i="29"/>
  <c r="G186" i="29"/>
  <c r="I186" i="29"/>
  <c r="I183" i="29"/>
  <c r="G181" i="29"/>
  <c r="I25" i="29"/>
  <c r="I184" i="29"/>
  <c r="F13" i="3"/>
  <c r="I7" i="71"/>
  <c r="F40" i="71"/>
  <c r="H7" i="71"/>
  <c r="I41" i="72"/>
  <c r="G45" i="72"/>
  <c r="G11" i="3"/>
  <c r="H41" i="72"/>
  <c r="F45" i="72"/>
  <c r="F11" i="3"/>
  <c r="G180" i="29"/>
  <c r="I180" i="29"/>
  <c r="F13" i="29"/>
  <c r="H181" i="29"/>
  <c r="H9" i="29"/>
  <c r="F7" i="29"/>
  <c r="H7" i="29"/>
  <c r="G13" i="29"/>
  <c r="I181" i="29"/>
  <c r="G177" i="29"/>
  <c r="I179" i="29"/>
  <c r="I16" i="29"/>
  <c r="G8" i="29"/>
  <c r="H13" i="3"/>
  <c r="I13" i="3"/>
  <c r="I13" i="29"/>
  <c r="I8" i="29"/>
  <c r="I177" i="29"/>
  <c r="G9" i="29"/>
  <c r="I9" i="29"/>
  <c r="H13" i="29"/>
  <c r="F11" i="29"/>
  <c r="H11" i="29"/>
  <c r="G7" i="29"/>
  <c r="I7" i="29"/>
  <c r="I26" i="29" l="1"/>
  <c r="G24" i="29"/>
  <c r="H249" i="29"/>
  <c r="G6" i="70"/>
  <c r="G18" i="70"/>
  <c r="G15" i="70"/>
  <c r="G14" i="3"/>
  <c r="I14" i="3" s="1"/>
  <c r="I24" i="29" l="1"/>
  <c r="G23" i="29"/>
  <c r="G14" i="70"/>
  <c r="I23" i="29" l="1"/>
  <c r="G12" i="29"/>
  <c r="I12" i="29" l="1"/>
  <c r="G11" i="29"/>
  <c r="I11" i="29" s="1"/>
</calcChain>
</file>

<file path=xl/comments1.xml><?xml version="1.0" encoding="utf-8"?>
<comments xmlns="http://schemas.openxmlformats.org/spreadsheetml/2006/main">
  <authors>
    <author>Admin</author>
  </authors>
  <commentList>
    <comment ref="D2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Chuyền nguồn hơn 2 nghìn tỷ năm 2019 sang năm 2020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243" authorId="0" shapeId="0">
      <text>
        <r>
          <rPr>
            <sz val="8"/>
            <color indexed="81"/>
            <rFont val="Tahoma"/>
            <family val="2"/>
          </rPr>
          <t xml:space="preserve">Năm 2018 có 08 doanh nghiệp có vốn góp nhà nước trên 50% vốn điều lệ do Ủy ban nhân dân tỉnh quản lý là: 
1,Công ty CP quản lý Công trình đô thị; 
2,Công ty CP Giống cây trồng; 
3,Công ty CP Giống chăn nuôi; 
4,Công ty CP Nước sạch Bắc Giang;
5,Công ty CP Quản lý và Xây dựng Đường bộ; 
6,Công ty CP Sách giáo khoa và thiết bị trường học;
 7,Công ty CP Xây dựng giao thông.
8, Công ty cổ phần phát triển hạ tầng KCN
100% vốn ĐL: 07 doanh nghiệp, bao gồm các công ty: 
1,Công ty TNHH MTV KTCTTL Nam Sông thương; 
2,Công ty TNHH MTV KTCTTL Bắc Sông thương; 
3,Công ty TNHH MTV Lâm nghiệp Lục Ngạn; 
4,Công ty TNHH MTV Lâm nghiệp Yên Thế;
5,Công ty TNHH MTV Lâm nghiệp Lục Nam;
6,Công ty TNHH MTV Lâm nghiệp Mai sơn;
7,Công ty TNHH MTV SXKT Bắc Giang; </t>
        </r>
      </text>
    </comment>
  </commentList>
</comments>
</file>

<file path=xl/comments3.xml><?xml version="1.0" encoding="utf-8"?>
<comments xmlns="http://schemas.openxmlformats.org/spreadsheetml/2006/main">
  <authors>
    <author>Admin</author>
    <author>Sky123.Org</author>
  </authors>
  <commentList>
    <comment ref="B6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276.417 đối tương tham gia 95%</t>
        </r>
      </text>
    </comment>
    <comment ref="B146" authorId="1" shapeId="0">
      <text>
        <r>
          <rPr>
            <b/>
            <sz val="9"/>
            <color indexed="81"/>
            <rFont val="Tahoma"/>
            <family val="2"/>
          </rPr>
          <t>Sky123.Org:</t>
        </r>
        <r>
          <rPr>
            <sz val="9"/>
            <color indexed="81"/>
            <rFont val="Tahoma"/>
            <family val="2"/>
          </rPr>
          <t xml:space="preserve">
Bỏ Thư viện đi</t>
        </r>
      </text>
    </comment>
  </commentList>
</comments>
</file>

<file path=xl/sharedStrings.xml><?xml version="1.0" encoding="utf-8"?>
<sst xmlns="http://schemas.openxmlformats.org/spreadsheetml/2006/main" count="1589" uniqueCount="586">
  <si>
    <t xml:space="preserve">  - Tỷ lệ kiên cố hoá trường lớp học</t>
  </si>
  <si>
    <t>‰</t>
  </si>
  <si>
    <t>Chi ngân sách địa phương</t>
  </si>
  <si>
    <t>Chi đầu tư phát triển do địa phương quản lý</t>
  </si>
  <si>
    <t>Chi thường xuyên</t>
  </si>
  <si>
    <t>Tỷ đồng</t>
  </si>
  <si>
    <t>Người</t>
  </si>
  <si>
    <t>- Nông nghiệp</t>
  </si>
  <si>
    <t>- Lâm nghiệp</t>
  </si>
  <si>
    <t>- Thuỷ sản</t>
  </si>
  <si>
    <t>Lâm nghiệp</t>
  </si>
  <si>
    <t xml:space="preserve">        + Rừng phòng hộ và đặc dụng</t>
  </si>
  <si>
    <t xml:space="preserve">        + Rừng sản xuất</t>
  </si>
  <si>
    <t>Ước thực hiện cả năm</t>
  </si>
  <si>
    <t>Ước thực hiện 6 tháng</t>
  </si>
  <si>
    <t>DÂN SỐ</t>
  </si>
  <si>
    <t>LAO ĐỘNG VIỆC LÀM</t>
  </si>
  <si>
    <t>GIÁO DỤC</t>
  </si>
  <si>
    <t xml:space="preserve">Chăn nuôi </t>
  </si>
  <si>
    <t xml:space="preserve">  - Trong đó: Đàn gà</t>
  </si>
  <si>
    <t>Thuỷ sản</t>
  </si>
  <si>
    <t xml:space="preserve">     + Diện tích chuyên canh</t>
  </si>
  <si>
    <t xml:space="preserve">     + Diện tích thâm canh</t>
  </si>
  <si>
    <t>Sản lượng một số sản phẩm công nghiệp chủ yếu</t>
  </si>
  <si>
    <t>Hộ</t>
  </si>
  <si>
    <t>Xã</t>
  </si>
  <si>
    <t>Học sinh</t>
  </si>
  <si>
    <t>Giường</t>
  </si>
  <si>
    <t>Bác sĩ</t>
  </si>
  <si>
    <t>So sánh (%)</t>
  </si>
  <si>
    <t>CHỈ TIÊU</t>
  </si>
  <si>
    <t>Trong đó:</t>
  </si>
  <si>
    <t>Kế hoạch</t>
  </si>
  <si>
    <t>Đơn vị</t>
  </si>
  <si>
    <t>%</t>
  </si>
  <si>
    <t>Ha</t>
  </si>
  <si>
    <t>STT</t>
  </si>
  <si>
    <t>I</t>
  </si>
  <si>
    <t>Bieu mau huong dan 2006-2010 Mau.xls</t>
  </si>
  <si>
    <t>C:\PROGRAM FILES\MICROSOFT OFFICE\OFFICE\xlstart\ÿÿÿÿÿ.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</si>
  <si>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</si>
  <si>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</si>
  <si>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</si>
  <si>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</si>
  <si>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</si>
  <si>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</si>
  <si>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</si>
  <si>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</si>
  <si>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ÿÿÿÿÿ.xls**</t>
  </si>
  <si>
    <t>**Infect Workbook**</t>
  </si>
  <si>
    <t/>
  </si>
  <si>
    <t>-</t>
  </si>
  <si>
    <t>II</t>
  </si>
  <si>
    <t>a)</t>
  </si>
  <si>
    <t>b)</t>
  </si>
  <si>
    <t>Tấn</t>
  </si>
  <si>
    <t>III</t>
  </si>
  <si>
    <t xml:space="preserve">  Trong đó: Cá nuôi</t>
  </si>
  <si>
    <t>DN</t>
  </si>
  <si>
    <t xml:space="preserve"> - Tỷ lệ hộ gia đình được công nhận danh hiệu gia đình văn hoá </t>
  </si>
  <si>
    <t>IV</t>
  </si>
  <si>
    <t>V</t>
  </si>
  <si>
    <t xml:space="preserve">  - Tỷ lệ tốt nghiệp THPT</t>
  </si>
  <si>
    <t xml:space="preserve">  - Tỷ lệ giáo viên THPT có trình độ thạc sĩ</t>
  </si>
  <si>
    <t xml:space="preserve">  - Phổ cập mầm non cho trẻ 5 tuổi</t>
  </si>
  <si>
    <t xml:space="preserve">  - Tỷ lệ giáo viên đạt chuẩn quốc gia</t>
  </si>
  <si>
    <t>Huyện</t>
  </si>
  <si>
    <t xml:space="preserve"> - Dân số trung bình</t>
  </si>
  <si>
    <t xml:space="preserve"> - Tốc độ tăng dân số tự nhiên</t>
  </si>
  <si>
    <t xml:space="preserve"> - Mức giảm tỷ lệ sinh</t>
  </si>
  <si>
    <t xml:space="preserve"> - Tỷ số giới tính khi sinh (số bé trai so với 100 bé gái)</t>
  </si>
  <si>
    <t>Xã, P, TT</t>
  </si>
  <si>
    <t xml:space="preserve">    + Sản lượng khai thác thủy sản tự nhiên  </t>
  </si>
  <si>
    <t xml:space="preserve">    + Sản lượng nuôi trồng</t>
  </si>
  <si>
    <t>Chỉ tiêu</t>
  </si>
  <si>
    <t xml:space="preserve"> Giờ/năm</t>
  </si>
  <si>
    <t>Triệu đồng</t>
  </si>
  <si>
    <t>Doanh nghiệp ngoài nhà nước</t>
  </si>
  <si>
    <t>*</t>
  </si>
  <si>
    <t>GRDP bình quân đầu người</t>
  </si>
  <si>
    <t>NÔNG, LÂM NGHIỆP VÀ THUỶ SẢN</t>
  </si>
  <si>
    <t>CÔNG NGHIỆP - XÂY DỰNG</t>
  </si>
  <si>
    <t>DỊCH VỤ</t>
  </si>
  <si>
    <t>Tiêu chí</t>
  </si>
  <si>
    <t xml:space="preserve">Trong đó: </t>
  </si>
  <si>
    <t>- Năng suất</t>
  </si>
  <si>
    <t>- Sản lượng</t>
  </si>
  <si>
    <t xml:space="preserve">Cam </t>
  </si>
  <si>
    <t>c</t>
  </si>
  <si>
    <t>e</t>
  </si>
  <si>
    <t>a</t>
  </si>
  <si>
    <t>b</t>
  </si>
  <si>
    <t>Tạ/ha</t>
  </si>
  <si>
    <t>- Diện tích</t>
  </si>
  <si>
    <t>Phát triển nông thôn</t>
  </si>
  <si>
    <t>- Số tiêu chí nông thôn mới bình quân đạt được/xã</t>
  </si>
  <si>
    <t>- Tỷ lệ xã đạt chuẩn nông thôn mới</t>
  </si>
  <si>
    <t>Giá trị sản xuất (giá SS 2010)</t>
  </si>
  <si>
    <t>Số KCN đang hoạt động</t>
  </si>
  <si>
    <t>KCN</t>
  </si>
  <si>
    <t xml:space="preserve"> - Dân số là dân tộc thiểu số</t>
  </si>
  <si>
    <t xml:space="preserve"> - Tỷ lệ dân số thành thị</t>
  </si>
  <si>
    <t xml:space="preserve"> - Tỷ lệ dân số đô thị</t>
  </si>
  <si>
    <t>GIẢM NGHÈO (theo chuẩn nghèo tiếp cận đa chiều)</t>
  </si>
  <si>
    <t>CCN</t>
  </si>
  <si>
    <t xml:space="preserve">                  - Nông, lâm nghiệp và thủy sản</t>
  </si>
  <si>
    <t xml:space="preserve">                  - Công nghiệp - Xây dựng</t>
  </si>
  <si>
    <t xml:space="preserve">                  - Dịch vụ</t>
  </si>
  <si>
    <t xml:space="preserve">    Trong đó:  Lao động nữ</t>
  </si>
  <si>
    <t xml:space="preserve">    +  Số lao động đi làm việc có thời hạn ở nước ngoài trong năm theo hợp đồng</t>
  </si>
  <si>
    <t xml:space="preserve"> - Số dược sĩ đại học/10.000 dân</t>
  </si>
  <si>
    <t>Dược sĩ</t>
  </si>
  <si>
    <t>Trong đó: Tỷ lệ trạm y tế xã miền núi có bác sĩ</t>
  </si>
  <si>
    <t>BM/100000 trẻ đẻ sống</t>
  </si>
  <si>
    <t>Cháu</t>
  </si>
  <si>
    <t xml:space="preserve">       + Trung học cơ sở </t>
  </si>
  <si>
    <t xml:space="preserve">       + Trung học phổ thông</t>
  </si>
  <si>
    <t>Trường</t>
  </si>
  <si>
    <t xml:space="preserve">Trường </t>
  </si>
  <si>
    <t>Giá trị sản xuất nông, lâm nghiệp, thuỷ sản (giá SS 2010)</t>
  </si>
  <si>
    <t>Giá trị sản xuất nông, lâm nghiệp, thuỷ sản (giá hiện hành)</t>
  </si>
  <si>
    <t>Giá trị sản xuất/1ha đất sản xuất nông nghiệp</t>
  </si>
  <si>
    <t>Một số sản phẩm chủ yếu</t>
  </si>
  <si>
    <t>Trồng trọt</t>
  </si>
  <si>
    <t xml:space="preserve">Cây lương thực có hạt  </t>
  </si>
  <si>
    <t xml:space="preserve"> - Diện tích</t>
  </si>
  <si>
    <t xml:space="preserve"> - Sản lượng</t>
  </si>
  <si>
    <t xml:space="preserve"> Lúa cả năm                    </t>
  </si>
  <si>
    <t xml:space="preserve"> Ha</t>
  </si>
  <si>
    <t xml:space="preserve"> Tấn</t>
  </si>
  <si>
    <t>Trong đó:  Lúa chất lượng:</t>
  </si>
  <si>
    <t xml:space="preserve"> Ngô                              </t>
  </si>
  <si>
    <t>Cây có củ</t>
  </si>
  <si>
    <t>Khoai lang</t>
  </si>
  <si>
    <t xml:space="preserve">Cây ăn quả </t>
  </si>
  <si>
    <t xml:space="preserve">  Vải VietGAP:</t>
  </si>
  <si>
    <t xml:space="preserve">  Vải sớm:       </t>
  </si>
  <si>
    <t>Trong đó: Cam đường canh</t>
  </si>
  <si>
    <t>Cây thực phẩm</t>
  </si>
  <si>
    <t xml:space="preserve">Đậu các loại                </t>
  </si>
  <si>
    <t xml:space="preserve"> - Trồng rừng tập trung </t>
  </si>
  <si>
    <t xml:space="preserve"> - Bảo vệ rừng </t>
  </si>
  <si>
    <t xml:space="preserve"> - Sản lượng khai thác</t>
  </si>
  <si>
    <t xml:space="preserve"> + Rừng trồng</t>
  </si>
  <si>
    <t xml:space="preserve">   - Tỷ lệ bò lai</t>
  </si>
  <si>
    <t xml:space="preserve">  - Lợn nái</t>
  </si>
  <si>
    <t xml:space="preserve">  - Tỷ lệ nái ngoại</t>
  </si>
  <si>
    <t xml:space="preserve">  - Lợn thịt xuất chuồng</t>
  </si>
  <si>
    <t>Tổng đàn gia cầm các loại</t>
  </si>
  <si>
    <t>Sản phẩm chăn nuôi</t>
  </si>
  <si>
    <t>Thịt hơi các loại:</t>
  </si>
  <si>
    <t>1000 tấn</t>
  </si>
  <si>
    <t xml:space="preserve">                    - Thịt trâu</t>
  </si>
  <si>
    <t xml:space="preserve">                    - Thịt bò</t>
  </si>
  <si>
    <t xml:space="preserve">                    - Thịt lợn</t>
  </si>
  <si>
    <t xml:space="preserve">                    - Thịt gia cầm</t>
  </si>
  <si>
    <t>Trứng</t>
  </si>
  <si>
    <t>Sản lượng mật ong</t>
  </si>
  <si>
    <t>- Diện tích nuôi thủy sản</t>
  </si>
  <si>
    <t xml:space="preserve">- Sản lượng khai thác và nuôi trồng thủy sản  </t>
  </si>
  <si>
    <t>- Tỷ lệ dân số nông thôn được sử dụng nước HVS</t>
  </si>
  <si>
    <t>- Số xã đạt chuẩn nông thôn mới (tính lũy kế)</t>
  </si>
  <si>
    <t>Giá trị sản xuất CN-XD (giá SS 2010)</t>
  </si>
  <si>
    <t>Giá trị sản xuất CN-XD (giá HH)</t>
  </si>
  <si>
    <t>Xây dựng</t>
  </si>
  <si>
    <t>Giá trị sản xuất (giá HH)</t>
  </si>
  <si>
    <t>Công nghiệp</t>
  </si>
  <si>
    <t xml:space="preserve">Chỉ số sản xuất công nghiệp (IIP) </t>
  </si>
  <si>
    <t>Theo thành phần kinh tế</t>
  </si>
  <si>
    <t>Chia theo ngành</t>
  </si>
  <si>
    <t xml:space="preserve"> - Gạch xây dựng không nung</t>
  </si>
  <si>
    <t>Giá trị sản xuất dịch vụ</t>
  </si>
  <si>
    <t xml:space="preserve"> - Theo giá so sánh 2010</t>
  </si>
  <si>
    <t xml:space="preserve"> - Theo giá hiện hành</t>
  </si>
  <si>
    <t>Tổng mức bán lẻ hàng hóa và doanh thu dịch vụ</t>
  </si>
  <si>
    <t>Xuất khẩu</t>
  </si>
  <si>
    <t>Nhập khẩu</t>
  </si>
  <si>
    <t>USD</t>
  </si>
  <si>
    <t>Thu nội địa</t>
  </si>
  <si>
    <t xml:space="preserve">  Thu xổ số kiến thiết</t>
  </si>
  <si>
    <t>Thu thuế xuất, nhập khẩu</t>
  </si>
  <si>
    <t>Trong  đó:  Đầu tư từ nguồn thu SDĐ</t>
  </si>
  <si>
    <t xml:space="preserve">        + Các chương trình mục tiêu</t>
  </si>
  <si>
    <t xml:space="preserve">        + Vốn ODA</t>
  </si>
  <si>
    <t xml:space="preserve">        + Chương trình mục tiêu quốc gia</t>
  </si>
  <si>
    <t xml:space="preserve"> + Khu vực nhà nước</t>
  </si>
  <si>
    <t xml:space="preserve"> + Khu vực ngoài nhà nước</t>
  </si>
  <si>
    <t xml:space="preserve"> + Khu vực có vốn đầu tư nước ngoài</t>
  </si>
  <si>
    <t xml:space="preserve"> - Số giường bệnh/10.000 dân (không tính giường của Trạm y tế xã và Phòng khám ĐKKV)</t>
  </si>
  <si>
    <t xml:space="preserve"> - Tỷ lệ trạm y tế xã, phường, thị trấn có bác sĩ phục vụ</t>
  </si>
  <si>
    <t xml:space="preserve"> - Số bác sĩ/10.000 dân</t>
  </si>
  <si>
    <t xml:space="preserve"> - Tỷ suất tử vong trẻ em dưới 1 tuổi</t>
  </si>
  <si>
    <t xml:space="preserve"> - Tỷ suất tử vong trẻ em dưới 5 tuổi</t>
  </si>
  <si>
    <t xml:space="preserve"> - Tỷ lệ suy dinh dưỡng của trẻ dưới 5 tuổi (thể nhẹ cân)</t>
  </si>
  <si>
    <t>Bưởi</t>
  </si>
  <si>
    <t>c)</t>
  </si>
  <si>
    <t>Du lịch</t>
  </si>
  <si>
    <t>Nghìn lượt người</t>
  </si>
  <si>
    <t>PHÁT TRIỂN DOANH NGHIỆP, HTX</t>
  </si>
  <si>
    <t>Hợp tác xã</t>
  </si>
  <si>
    <t>3</t>
  </si>
  <si>
    <t>4</t>
  </si>
  <si>
    <t>Liên hiệp hợp tác xã</t>
  </si>
  <si>
    <t>Liên hiệp HTX</t>
  </si>
  <si>
    <t>Trong đó: Số liên hiệp hợp tác xã thành lập mới</t>
  </si>
  <si>
    <t>5</t>
  </si>
  <si>
    <t>Tổ hợp tác</t>
  </si>
  <si>
    <t>Trong đó: Số tổ hợp tác đăng ký chứng thực</t>
  </si>
  <si>
    <t>Doanh nghiệp nhà nước</t>
  </si>
  <si>
    <t>VĂN HÓA, THỂ DỤC THỂ THAO</t>
  </si>
  <si>
    <t>Vụ</t>
  </si>
  <si>
    <t>DANH MỤC CÁC DỰ ÁN QUY HOẠCH</t>
  </si>
  <si>
    <t>TT</t>
  </si>
  <si>
    <t>Cấp phê duyệt</t>
  </si>
  <si>
    <t>Tổng dự toán được duyệt</t>
  </si>
  <si>
    <t>Tổng số</t>
  </si>
  <si>
    <t>Vốn nước ngoài</t>
  </si>
  <si>
    <t>Tên quy hoạch</t>
  </si>
  <si>
    <t>Thời kỳ quy hoạch (hay thời gian bắt đầu - kết thúc)</t>
  </si>
  <si>
    <t>Năm 2019</t>
  </si>
  <si>
    <t>Dự kiến kế hoạch năm 2020</t>
  </si>
  <si>
    <t>Tổng số vốn</t>
  </si>
  <si>
    <t>Vốn đầu tư công</t>
  </si>
  <si>
    <t>Vốn khác</t>
  </si>
  <si>
    <t>Biểu mẫu số 4</t>
  </si>
  <si>
    <t>Đơn vị tính: Triệu đồng</t>
  </si>
  <si>
    <t>Biểu mẫu số 3</t>
  </si>
  <si>
    <t>Biểu mẫu số 2</t>
  </si>
  <si>
    <t>Biểu mẫu số 1</t>
  </si>
  <si>
    <t>THÔNG TIN VÀ TRUYỀN THÔNG</t>
  </si>
  <si>
    <t>CHỈ TIÊU PHÁT TRIỂN BỀN VỮNG</t>
  </si>
  <si>
    <t>BẢO VỆ, CHĂM SÓC SỨC KHỎE NHÂN DÂN</t>
  </si>
  <si>
    <t xml:space="preserve"> - Tỷ số tử vong mẹ liên quan đến thai sản</t>
  </si>
  <si>
    <t xml:space="preserve"> - Tỷ lệ người dân có thẻ BHYT</t>
  </si>
  <si>
    <t xml:space="preserve"> - Số người tham gia BHXH tự nguyện (lũy kế)</t>
  </si>
  <si>
    <t xml:space="preserve">  Thực hiện công tác QLNN về an toàn thực phẩm</t>
  </si>
  <si>
    <t>Phường,TT</t>
  </si>
  <si>
    <t>Giáo dục mầm non và phổ thông</t>
  </si>
  <si>
    <t>Tổng số học sinh đầu năm học</t>
  </si>
  <si>
    <t>Lớp</t>
  </si>
  <si>
    <t xml:space="preserve"> - Mầm non </t>
  </si>
  <si>
    <t xml:space="preserve"> - Tiểu học </t>
  </si>
  <si>
    <t xml:space="preserve"> - Trung học cơ sở ( Không bao gồm DTNT huyện)</t>
  </si>
  <si>
    <t xml:space="preserve"> - Trung học phổ thông công lập </t>
  </si>
  <si>
    <t xml:space="preserve"> - Trung tâm (GDTX và TT khác)</t>
  </si>
  <si>
    <t>Quy mô lớp</t>
  </si>
  <si>
    <t xml:space="preserve"> - Số lớp mẫu giáo trường công lập</t>
  </si>
  <si>
    <t xml:space="preserve"> - Số lớp mẫu giáo trường tư thục</t>
  </si>
  <si>
    <t xml:space="preserve"> - Số lớp tiểu học trường công lập</t>
  </si>
  <si>
    <t xml:space="preserve"> - Số lớp tiểu học trường tư thục</t>
  </si>
  <si>
    <t xml:space="preserve"> - Số lớp THCS trường công lập</t>
  </si>
  <si>
    <t xml:space="preserve"> - Số lớp THPT trường công lập</t>
  </si>
  <si>
    <t xml:space="preserve"> - Số lớp THPT trường tư thục</t>
  </si>
  <si>
    <t xml:space="preserve"> - Số lớp Giáo dục thường xuyên</t>
  </si>
  <si>
    <t xml:space="preserve">  - Số xã, phường, thị trấn đạt phổ cập THCS mức độ 2</t>
  </si>
  <si>
    <t xml:space="preserve">  - Tỷ lệ xã, phường, thị trấn phổ cập THCS mức độ 2</t>
  </si>
  <si>
    <t xml:space="preserve">  - Số huyện, thành phố đạt phổ cập THCS mức độ 2</t>
  </si>
  <si>
    <t>Đào tạo nghề</t>
  </si>
  <si>
    <t>Sinh viên</t>
  </si>
  <si>
    <t>Vốn Trái phiếu Chính phủ</t>
  </si>
  <si>
    <t>Vốn đầu tư nước ngoài (FDI)</t>
  </si>
  <si>
    <t xml:space="preserve">   Vốn đầu tư của các doanh nghiệp</t>
  </si>
  <si>
    <t xml:space="preserve">Vốn đầu tư khu vực dân cư </t>
  </si>
  <si>
    <t xml:space="preserve">  Trong đó: </t>
  </si>
  <si>
    <t xml:space="preserve">  Thu tiền sử dụng đất</t>
  </si>
  <si>
    <t xml:space="preserve">  Thu cổ tức và lợi nhuận sau thuế </t>
  </si>
  <si>
    <t>GIÁ TRỊ SẢN XUẤT THEO NGÀNH KINH TẾ</t>
  </si>
  <si>
    <t>Theo giá so sánh 2010</t>
  </si>
  <si>
    <t xml:space="preserve">    - Công nghiệp-Xây dựng</t>
  </si>
  <si>
    <t xml:space="preserve">    - Dịch vụ</t>
  </si>
  <si>
    <t>Theo giá hiện hành</t>
  </si>
  <si>
    <t>- Diện tích trồng</t>
  </si>
  <si>
    <t>- Diện tích thu hoạch</t>
  </si>
  <si>
    <t xml:space="preserve"> - Số lượt khách quốc tế</t>
  </si>
  <si>
    <t xml:space="preserve"> - Số lượt khách du lịch nội địa</t>
  </si>
  <si>
    <t>HTX</t>
  </si>
  <si>
    <t>Trong đó: thành lập mới</t>
  </si>
  <si>
    <t>Triệu đồng/tháng</t>
  </si>
  <si>
    <t xml:space="preserve"> Trong đó: Bưởi Diễn</t>
  </si>
  <si>
    <t>d</t>
  </si>
  <si>
    <t>Cây công nghiệp</t>
  </si>
  <si>
    <t>Cây hàng năm chủ yếu</t>
  </si>
  <si>
    <t xml:space="preserve"> Lạc</t>
  </si>
  <si>
    <t>Đậu tương</t>
  </si>
  <si>
    <t xml:space="preserve"> - Tỷ lệ sản xuất thâm canh cây ăn quả theo tiêu chuẩn VietGAP</t>
  </si>
  <si>
    <t xml:space="preserve"> - Tỷ lệ sản xuất thâm canh thủy sản theo tiêu chuẩn VietGAP</t>
  </si>
  <si>
    <t xml:space="preserve"> - Tỷ lệ tổng đàn chăn nuôi lợn theo tiêu chuẩn VietGAP</t>
  </si>
  <si>
    <t xml:space="preserve"> - Tỷ lệ tổng đàn chăn nuôi gia cầm theo tiêu chuẩn VietGAP</t>
  </si>
  <si>
    <t>2019-2021</t>
  </si>
  <si>
    <t>Thủ tướng Chính phủ</t>
  </si>
  <si>
    <t>Lập quy hoạch tỉnh Bắc Giang thời kỳ 2021-2030, tầm nhìn đến năm 2045</t>
  </si>
  <si>
    <t>bản</t>
  </si>
  <si>
    <t xml:space="preserve"> - Dân số đô thị</t>
  </si>
  <si>
    <t xml:space="preserve"> - Số người tham gia BHXH bắt buộc</t>
  </si>
  <si>
    <t xml:space="preserve"> - Số người tham gia bảo hiểm thất nghiệp</t>
  </si>
  <si>
    <t>người</t>
  </si>
  <si>
    <r>
      <t>10</t>
    </r>
    <r>
      <rPr>
        <vertAlign val="superscript"/>
        <sz val="14"/>
        <rFont val="Times New Roman"/>
        <family val="1"/>
      </rPr>
      <t>6</t>
    </r>
    <r>
      <rPr>
        <sz val="14"/>
        <rFont val="Times New Roman"/>
        <family val="1"/>
      </rPr>
      <t>Kw/h</t>
    </r>
  </si>
  <si>
    <r>
      <t>10</t>
    </r>
    <r>
      <rPr>
        <vertAlign val="superscript"/>
        <sz val="14"/>
        <rFont val="Times New Roman"/>
        <family val="1"/>
      </rPr>
      <t>3</t>
    </r>
    <r>
      <rPr>
        <sz val="14"/>
        <rFont val="Times New Roman"/>
        <family val="1"/>
      </rPr>
      <t xml:space="preserve"> người</t>
    </r>
  </si>
  <si>
    <r>
      <t>g/m</t>
    </r>
    <r>
      <rPr>
        <vertAlign val="superscript"/>
        <sz val="14"/>
        <rFont val="Times New Roman"/>
        <family val="1"/>
      </rPr>
      <t>3</t>
    </r>
  </si>
  <si>
    <t>Quy hoạch xây dựng</t>
  </si>
  <si>
    <t>QH chi tiết XD khu nhà ở XH xã Ninh Sơn và xã Quảng Minh - VY</t>
  </si>
  <si>
    <t>QH chi tiết XD khu nhà ở XH xã Tiền Phong  - YD</t>
  </si>
  <si>
    <t>Điều chỉnh QH phân khu số 2</t>
  </si>
  <si>
    <t>Cắm mốc quy hoạch phân khu số: 3;4;5;6;7;8;9 và QH: Nhà ở xã hội xã Tiền Phong, Yên Dũng; nhà ở xã hội xã Ninh Sơn và Quảng Minh, Việt Yên; QH dọc tuyến đường vành đai 4</t>
  </si>
  <si>
    <r>
      <t xml:space="preserve">QH phân khu, </t>
    </r>
    <r>
      <rPr>
        <b/>
        <sz val="14"/>
        <color indexed="8"/>
        <rFont val="Times New Roman"/>
        <family val="1"/>
      </rPr>
      <t>khu số 7</t>
    </r>
  </si>
  <si>
    <r>
      <t xml:space="preserve">QH phân khu, </t>
    </r>
    <r>
      <rPr>
        <b/>
        <sz val="14"/>
        <color indexed="8"/>
        <rFont val="Times New Roman"/>
        <family val="1"/>
      </rPr>
      <t>khu số 8+9</t>
    </r>
  </si>
  <si>
    <t xml:space="preserve">  - Số trường đạt chuẩn quốc gia (Mức độ 2)</t>
  </si>
  <si>
    <t xml:space="preserve">  - Tỷ lệ trường đạt chuẩn quốc gia (Mức độ 2)</t>
  </si>
  <si>
    <t xml:space="preserve">  - Số xã, phường, thị trấn đạt tiêu chuẩn phù hợp với trẻ em (Theo QĐ 06/QĐ-TTg ngày 03/01/2019)</t>
  </si>
  <si>
    <t>Trong đó: Thành viên mới</t>
  </si>
  <si>
    <t xml:space="preserve"> - Trung học phổ thông ngoài công lập</t>
  </si>
  <si>
    <t>Trong đó: Mức giảm tỷ lệ hộ nghèo các xã ĐBKK</t>
  </si>
  <si>
    <t xml:space="preserve"> - Tỷ lệ cơ sở sản xuất, chế biến, kinh doanh nông lâm sản, thủy sản được cấp giấy chứng nhận ATTP</t>
  </si>
  <si>
    <t xml:space="preserve"> - Tỷ lệ cơ sở sản xuất, chế biến, kinh doanh thực phẩm; kinh doanh dịch vụ ăn uống được cấp giấy chứng nhận ATTP theo quy định </t>
  </si>
  <si>
    <t xml:space="preserve">Trong đó: - Doanh nghiệp 100% vốn nhà nước            </t>
  </si>
  <si>
    <t xml:space="preserve"> - Công nghiệp khai khoáng</t>
  </si>
  <si>
    <t xml:space="preserve"> - Công nghiệp chế biến, chế tạo</t>
  </si>
  <si>
    <t xml:space="preserve"> - Sản xuất và phân phối điện, khí đốt, nước</t>
  </si>
  <si>
    <t xml:space="preserve"> - Cung cấp nước, quản lý và xử lý rác thải, nước thải</t>
  </si>
  <si>
    <t xml:space="preserve"> - Xi măng</t>
  </si>
  <si>
    <t xml:space="preserve"> - Thiết bị ngoại vi</t>
  </si>
  <si>
    <t xml:space="preserve"> - Mạch điện tích hợp</t>
  </si>
  <si>
    <t xml:space="preserve"> - Phân bón các loại</t>
  </si>
  <si>
    <t xml:space="preserve"> - Giấy và sản phẩm từ giấy các loại</t>
  </si>
  <si>
    <t xml:space="preserve"> - Bao bì bằng chất dẻo các loại</t>
  </si>
  <si>
    <t xml:space="preserve"> - Sản phẩm may mặc</t>
  </si>
  <si>
    <t xml:space="preserve"> - Điện sản xuất</t>
  </si>
  <si>
    <t xml:space="preserve"> - Điện thương phẩm</t>
  </si>
  <si>
    <t xml:space="preserve"> - Nước máy thương phẩm</t>
  </si>
  <si>
    <t xml:space="preserve"> - Số doanh nghiệp nhà nước đang hoạt động </t>
  </si>
  <si>
    <t xml:space="preserve"> - Số doanh nghiệp nhà nước cổ phần hóa</t>
  </si>
  <si>
    <t xml:space="preserve"> - Số doanh nghiệp nhà nước thực hiện hình thức sắp xếp khác (thoái vốn, giao bán, hợp nhất, giải thể,…)</t>
  </si>
  <si>
    <t xml:space="preserve"> - Tổng vốn chủ sở hữu tại doanh nghiệp</t>
  </si>
  <si>
    <t xml:space="preserve"> - Tổng vốn điều lệ </t>
  </si>
  <si>
    <t xml:space="preserve"> - Đóng góp ngân sách</t>
  </si>
  <si>
    <t xml:space="preserve"> - Lũy kế số doanh nghiệp được thành lập</t>
  </si>
  <si>
    <t xml:space="preserve"> - Trong đó: số doanh nghiệp được thành lập mới</t>
  </si>
  <si>
    <t xml:space="preserve"> - Số doanh nghiệp kinh doanh có lãi</t>
  </si>
  <si>
    <t xml:space="preserve"> - Số lao động trong doanh nghiệp</t>
  </si>
  <si>
    <t xml:space="preserve"> - Tổng số lao động thường xuyên trong hợp tác xã</t>
  </si>
  <si>
    <t xml:space="preserve"> - Số lao động là thành viên hợp tác xã</t>
  </si>
  <si>
    <t xml:space="preserve"> - Tổng doanh thu bình quân của một hợp tác xã</t>
  </si>
  <si>
    <t xml:space="preserve"> - Trong đó: Lãi bình quân của một HTX (sau thuế)</t>
  </si>
  <si>
    <t xml:space="preserve"> - Tổng số người quản lý hợp tác xã</t>
  </si>
  <si>
    <t xml:space="preserve"> - Thu nhập bình quân một lao động thường xuyên trong hợp tác xã</t>
  </si>
  <si>
    <t xml:space="preserve"> - Tổng số liên hiệp hợp tác xã</t>
  </si>
  <si>
    <t xml:space="preserve"> - Tổng số tổ hợp tác</t>
  </si>
  <si>
    <t xml:space="preserve"> - Số sự cố tấn công mạng được phát hiện</t>
  </si>
  <si>
    <t xml:space="preserve"> - Số sự cố tấn công mạng được xử lý</t>
  </si>
  <si>
    <t xml:space="preserve"> - Tỷ lệ chất thải rắn được thu gom</t>
  </si>
  <si>
    <t xml:space="preserve"> - Tỷ lệ chất thải rắn thu gom được xử lý hợp vệ sinh</t>
  </si>
  <si>
    <t xml:space="preserve"> - Số cụm công nghiệp đang hoạt động</t>
  </si>
  <si>
    <t xml:space="preserve"> - Tỷ lệ CCN đang hoạt động có hệ thống xử lý nước thải tập trung đạt tiêu chuẩn môi trường</t>
  </si>
  <si>
    <t xml:space="preserve"> - Tỷ lệ KCN đang hoạt động có hệ thống xử lý nước thải tập trung đạt tiêu chuẩn môi trường</t>
  </si>
  <si>
    <t xml:space="preserve"> - Tỷ lệ diện tích cây xanh, mặt nước của đô thị</t>
  </si>
  <si>
    <t xml:space="preserve"> - Tỷ lệ nước thải của các cơ sở sản xuất, kinh doanh và dịch vụ được xử lý đạt tiêu chuẩn môi trường </t>
  </si>
  <si>
    <t xml:space="preserve"> - Tỷ lệ chất thải nguy hại đã xử lý đạt tiêu chuẩn, quy chuẩn kỹ thuật quốc gia tương ứng</t>
  </si>
  <si>
    <t xml:space="preserve"> - Mật độ bụi trong không khí</t>
  </si>
  <si>
    <t xml:space="preserve"> - Tỷ lệ che phủ rừng (không tính cây ăn quả)</t>
  </si>
  <si>
    <t xml:space="preserve">      + Nông thôn</t>
  </si>
  <si>
    <t xml:space="preserve">      + Thành thị</t>
  </si>
  <si>
    <t xml:space="preserve"> - Số người trong độ tuổi lao động</t>
  </si>
  <si>
    <t xml:space="preserve"> - Cơ cấu lao động tham gia trong nền KTQD</t>
  </si>
  <si>
    <t xml:space="preserve"> - Tổng số người có việc làm mới trong năm</t>
  </si>
  <si>
    <t xml:space="preserve"> - Tỷ lệ lao động qua đào tạo so với tổng số lao động </t>
  </si>
  <si>
    <t xml:space="preserve"> - Tỷ lệ lao động trong độ tuổi chưa có việc làm ở khu vực thành thị</t>
  </si>
  <si>
    <t xml:space="preserve"> - Tỷ lệ thời gian lao động được sử dụng của  lao động trong độ tuổi ở nông thôn</t>
  </si>
  <si>
    <t xml:space="preserve"> - Tổng số hộ trên địa bàn (huyện, thành phố)</t>
  </si>
  <si>
    <t xml:space="preserve"> - Số hộ nghèo</t>
  </si>
  <si>
    <t xml:space="preserve"> - Số hộ nghèo giảm</t>
  </si>
  <si>
    <t xml:space="preserve">       + Tiểu học</t>
  </si>
  <si>
    <t xml:space="preserve">       + Trung học cơ sở</t>
  </si>
  <si>
    <t xml:space="preserve">       + Trường Mầm non</t>
  </si>
  <si>
    <t xml:space="preserve">       + Trường Tiểu học</t>
  </si>
  <si>
    <t xml:space="preserve">       + Trường THCS</t>
  </si>
  <si>
    <t xml:space="preserve">       + Trường THPT</t>
  </si>
  <si>
    <t xml:space="preserve">       + Mầm non </t>
  </si>
  <si>
    <t xml:space="preserve">       + Trung học phổ thông (công lập)</t>
  </si>
  <si>
    <t xml:space="preserve">      + Trường Trung cấp Văn hoá Thể thao và Du lịch</t>
  </si>
  <si>
    <t xml:space="preserve">      + Trường Cao đẳng Nghề Công nghệ Việt -Hàn</t>
  </si>
  <si>
    <t xml:space="preserve">      + Trường Trung cấp Nghề miền núi Yên Thế</t>
  </si>
  <si>
    <t xml:space="preserve">      + Trường Trung cấp nghề Giao thông vận tải</t>
  </si>
  <si>
    <t xml:space="preserve"> - Số sách có trong thư viện</t>
  </si>
  <si>
    <t xml:space="preserve"> - Tổng thời lượng phát thanh trong năm</t>
  </si>
  <si>
    <t xml:space="preserve"> - Tổng thời lượng truyền hình trong năm</t>
  </si>
  <si>
    <t xml:space="preserve"> - Xã đạt chuẩn văn hóa nông thôn mới (tính lũy kế)</t>
  </si>
  <si>
    <t xml:space="preserve"> - Tỷ lệ xã đạt chuẩn văn hóa nông thôn mới</t>
  </si>
  <si>
    <t xml:space="preserve"> - Số phường, thị trấn đạt chuẩn văn minh đô thị</t>
  </si>
  <si>
    <t xml:space="preserve"> - Tỷ lệ phường, thị trấn đạt chuẩn văn minh đô thị</t>
  </si>
  <si>
    <t xml:space="preserve"> - Tỷ lệ làng, bản, tổ dân phố đạt tiêu chuẩn văn hoá</t>
  </si>
  <si>
    <t xml:space="preserve">       + Số giường bệnh viện công lập</t>
  </si>
  <si>
    <t xml:space="preserve">       + Số giường xã hội hóa trong BV công lập</t>
  </si>
  <si>
    <t xml:space="preserve">       + Số giường bệnh viện ngoài công lập</t>
  </si>
  <si>
    <t xml:space="preserve"> - Phổ thông cơ sở (Tiểu học và THCS)</t>
  </si>
  <si>
    <t xml:space="preserve">      + Thư viện tỉnh</t>
  </si>
  <si>
    <t xml:space="preserve">      + Thư viện huyện, thành phố</t>
  </si>
  <si>
    <t xml:space="preserve">       - Công nghiệp-Xây dựng</t>
  </si>
  <si>
    <t xml:space="preserve">       - Dịch vụ</t>
  </si>
  <si>
    <t xml:space="preserve">       - Thuế sản phẩm</t>
  </si>
  <si>
    <t xml:space="preserve">      - Nông, lâm nghiệp và thuỷ sản </t>
  </si>
  <si>
    <t xml:space="preserve"> Tổng thu trừ tiền sử dụng đất, thu XSKT, Thu cổ tức và lợi nhuận sau thuế </t>
  </si>
  <si>
    <t xml:space="preserve">  - Thu từ DNNN TW</t>
  </si>
  <si>
    <t xml:space="preserve">  - Thu từ DNNN ĐP</t>
  </si>
  <si>
    <t xml:space="preserve">  - Thu từ DN có vốn đầu tư NN</t>
  </si>
  <si>
    <t xml:space="preserve">  - Thu từ khu vực NQD</t>
  </si>
  <si>
    <t xml:space="preserve">  - Thuế thu nhập cá nhân</t>
  </si>
  <si>
    <t xml:space="preserve">  - Thuế bảo vệ môi trường</t>
  </si>
  <si>
    <t xml:space="preserve">  - Lệ phí trước bạ</t>
  </si>
  <si>
    <t xml:space="preserve">  - Khoản thu còn lại</t>
  </si>
  <si>
    <t xml:space="preserve">  - Thuế: Xuất khẩu, giá trị gia tăng, BVMT</t>
  </si>
  <si>
    <t xml:space="preserve">  - Thuế nhập khẩu</t>
  </si>
  <si>
    <t xml:space="preserve">  - Vốn cân đối ngân sách địa phương</t>
  </si>
  <si>
    <t xml:space="preserve">  - Hỗ trợ có mục tiêu từ ngân sách TW</t>
  </si>
  <si>
    <t xml:space="preserve">  - Vốn Trái phiếu chính phủ</t>
  </si>
  <si>
    <t xml:space="preserve">  - Chi sự nghiệp y tế</t>
  </si>
  <si>
    <t xml:space="preserve">  - Chi quản lý hành chính nhà nước</t>
  </si>
  <si>
    <t xml:space="preserve">  - Chi sự nghiệp khoa học công nghệ</t>
  </si>
  <si>
    <t xml:space="preserve">     + Trồng trọt</t>
  </si>
  <si>
    <t xml:space="preserve">     + Chăn nuôi</t>
  </si>
  <si>
    <t xml:space="preserve">     + Dịch vụ nông nghiệp</t>
  </si>
  <si>
    <t>Trung tâm</t>
  </si>
  <si>
    <t>PHỤ LỤC</t>
  </si>
  <si>
    <t>Thực
hiện cả năm</t>
  </si>
  <si>
    <t>Cơ cấu</t>
  </si>
  <si>
    <t>So với GR DP</t>
  </si>
  <si>
    <t>Năng suất lao động xã hội</t>
  </si>
  <si>
    <t>Triệu đồng/
lao động</t>
  </si>
  <si>
    <t>Tốc độ tăng năng suất lao động xã hội</t>
  </si>
  <si>
    <t xml:space="preserve">   Vốn ODA</t>
  </si>
  <si>
    <t xml:space="preserve">   Vốn Ngân sách nhà nước</t>
  </si>
  <si>
    <t xml:space="preserve"> - Số sinh viên tuyển mới trình độ cao đẳng năm học 2021-2022 (Trường Cao đẳng Nghề Công nghệ Việt - Hàn)</t>
  </si>
  <si>
    <t xml:space="preserve"> - Số học sinh tuyển mới trình độ trung cấp năm học 2021-2022</t>
  </si>
  <si>
    <t>A</t>
  </si>
  <si>
    <t>VỀ KINH TẾ</t>
  </si>
  <si>
    <t>Tốc độ tăng chỉ số tiêu dùng CPI bình quân</t>
  </si>
  <si>
    <t xml:space="preserve">Tốc độ tăng năng suất lao động </t>
  </si>
  <si>
    <t>Tổng thu ngân sách trên địa bàn</t>
  </si>
  <si>
    <t>B</t>
  </si>
  <si>
    <t xml:space="preserve">Trong đó: Tỷ lệ lao động qua đào tạo có văn bằng, chứng chỉ </t>
  </si>
  <si>
    <t>Số giường bệnh/10.000 dân (không tính giường của Trạm y tế xã và Phòng khám ĐKKV)</t>
  </si>
  <si>
    <t>Trong đó: Tỷ lệ trường đạt chuẩn quốc gia mức độ 2</t>
  </si>
  <si>
    <t>Tỷ lệ làng, bản, tổ dân phố đạt tiêu chuẩn văn hoá</t>
  </si>
  <si>
    <t xml:space="preserve">Tỷ lệ hộ gia đình được công nhận danh hiệu gia đình văn hoá </t>
  </si>
  <si>
    <t>Tỷ lệ dân số đô thị</t>
  </si>
  <si>
    <t>XÃ HỘI</t>
  </si>
  <si>
    <t>C</t>
  </si>
  <si>
    <t>MÔI TRƯỜNG</t>
  </si>
  <si>
    <t>Tỷ lệ chất thải rắn được thu gom</t>
  </si>
  <si>
    <t>Tỷ lệ chất thải rắn thu gom được xử lý hợp vệ sinh</t>
  </si>
  <si>
    <t>Tỷ lệ CCN đang hoạt động có hệ thống xử lý nước thải tập trung đạt tiêu chuẩn môi trường</t>
  </si>
  <si>
    <t>Tỷ lệ che phủ rừng (không tính cây ăn quả)</t>
  </si>
  <si>
    <t xml:space="preserve">Tỷ lệ nước thải của các cơ sở sản xuất, kinh doanh và dịch vụ được xử lý đạt tiêu chuẩn môi trường </t>
  </si>
  <si>
    <t>Tỷ USD</t>
  </si>
  <si>
    <t>MỘT SỐ CHỈ TIÊU CHỦ YẾU CỦA KẾ HOẠCH PHÁT TRIỂN KINH TẾ - XÃ HỘI</t>
  </si>
  <si>
    <t>CÁC CÂN ĐỐI CỦA NỀN KINH TẾ</t>
  </si>
  <si>
    <t xml:space="preserve">Tổng sản phẩm trên địa bàn tỉnh (GRDP) </t>
  </si>
  <si>
    <t>VỀ NGÂN SÁCH NHÀ NƯỚC</t>
  </si>
  <si>
    <t>VỀ XUẤT NHẬP KHẨU</t>
  </si>
  <si>
    <t>Tỷ lệ huy động nguồn ngân sách so với GRDP</t>
  </si>
  <si>
    <t>Tỷ lệ xuất/nhập khẩu</t>
  </si>
  <si>
    <t>VỀ NGUỒN ĐIỆN</t>
  </si>
  <si>
    <t>CƠ CẤU KINH TẾ VÀ NĂNG SUẤT LAO ĐỘNG</t>
  </si>
  <si>
    <t>THEO GIÁ HIỆN HÀNH</t>
  </si>
  <si>
    <t>Cấu cấu GRDP</t>
  </si>
  <si>
    <t>THEO GIÁ SO SÁNH</t>
  </si>
  <si>
    <t>VỀ ĐÔ THỊ, NÔNG THÔN</t>
  </si>
  <si>
    <t>Tỷ lệ đô thị hóa</t>
  </si>
  <si>
    <t>Tỷ lệ xã đạt chẩn nông thôn mới</t>
  </si>
  <si>
    <t>PHÁT TRIỂN NGÀNH, LĨNH VỰC KINH TẾ CHỦ YẾU</t>
  </si>
  <si>
    <t>Trong đó: Đạt chuẩn nông thôn mới kiểu mẫu</t>
  </si>
  <si>
    <t>VỐN ĐẦU TƯ PHÁT TRIỂN TOÀN XÃ HỘI (Theo giá hiện hành)</t>
  </si>
  <si>
    <t>Đầu tư trực tiếp nước ngoài</t>
  </si>
  <si>
    <t>Vốn thực hiện</t>
  </si>
  <si>
    <t>Triệu USD</t>
  </si>
  <si>
    <t>Vốn đăng ký</t>
  </si>
  <si>
    <t>Cấp mới</t>
  </si>
  <si>
    <t>Tăng thêm</t>
  </si>
  <si>
    <t>Biểu số 5</t>
  </si>
  <si>
    <t>CÁC LĨNH VỰC XÃ HỘI, MÔI TRƯỜNG</t>
  </si>
  <si>
    <t>Biểu mẫu số 6</t>
  </si>
  <si>
    <t>Thực hiện  2020</t>
  </si>
  <si>
    <t>Năm 2021</t>
  </si>
  <si>
    <t>Kế hoạch  2022</t>
  </si>
  <si>
    <t>TH 2021/
TH 2020</t>
  </si>
  <si>
    <t>KH 2022/ TH 2021</t>
  </si>
  <si>
    <t>Cải cách hành chính</t>
  </si>
  <si>
    <t>Thứ hạng năng lực cạnh tranh cấp tỉnh PCI</t>
  </si>
  <si>
    <t xml:space="preserve"> - Tuổi thọ trung bình</t>
  </si>
  <si>
    <t>Tuổi</t>
  </si>
  <si>
    <r>
      <t>10</t>
    </r>
    <r>
      <rPr>
        <b/>
        <vertAlign val="superscript"/>
        <sz val="14"/>
        <rFont val="Times New Roman"/>
        <family val="1"/>
      </rPr>
      <t>3</t>
    </r>
    <r>
      <rPr>
        <b/>
        <sz val="14"/>
        <rFont val="Times New Roman"/>
        <family val="1"/>
      </rPr>
      <t xml:space="preserve"> người</t>
    </r>
  </si>
  <si>
    <t xml:space="preserve"> - Lực lượng lao động từ 15 tuổi trở lên đang làm việc</t>
  </si>
  <si>
    <t>Trong đó: - Nông, lâm nghiệp và thủy sản</t>
  </si>
  <si>
    <t xml:space="preserve">    + Tỷ lệ lao động qua đào tạo có văn bằng, chứng chỉ công nhận kết quả đào tạo </t>
  </si>
  <si>
    <t>103 người</t>
  </si>
  <si>
    <t>70,0</t>
  </si>
  <si>
    <t>72,0</t>
  </si>
  <si>
    <t>74,0</t>
  </si>
  <si>
    <t>Trong đó: Tỷ lệ hộ nghèo các xã ĐBKK</t>
  </si>
  <si>
    <t xml:space="preserve"> - Mức giảm tỷ lệ hộ nghèo theo chuẩn nghèo đa chiều</t>
  </si>
  <si>
    <t>Điểm %</t>
  </si>
  <si>
    <t xml:space="preserve"> - Lực lượng lao động trong độ tuổi tham gia BHXH</t>
  </si>
  <si>
    <t>≤ 35</t>
  </si>
  <si>
    <t xml:space="preserve"> ≤ 13</t>
  </si>
  <si>
    <t>≤ 19</t>
  </si>
  <si>
    <t>Tỷ lệ trường đạt chuẩn quốc gia mức độ 1</t>
  </si>
  <si>
    <t>Tỷ lệ lao động qua đào tạo</t>
  </si>
  <si>
    <t>Tố độ tăng trưởng kinh tế GRDP</t>
  </si>
  <si>
    <t xml:space="preserve">Tốc độ tăng trưởng kinh tế (GRDP) </t>
  </si>
  <si>
    <t xml:space="preserve">                 + Công nghiệp</t>
  </si>
  <si>
    <t xml:space="preserve">                 + Xây dựng</t>
  </si>
  <si>
    <t xml:space="preserve"> Vải GlobalGAP, vải cấp mã sang thị trường Mỹ, EU,Nhật:</t>
  </si>
  <si>
    <t>Na</t>
  </si>
  <si>
    <t>Cây chè</t>
  </si>
  <si>
    <t>ha</t>
  </si>
  <si>
    <t>Cây lâu năm</t>
  </si>
  <si>
    <t xml:space="preserve">Rau các loại (tính cả khoai tây)               </t>
  </si>
  <si>
    <t>Rau chế biến</t>
  </si>
  <si>
    <t>Rau an toàn</t>
  </si>
  <si>
    <t xml:space="preserve">  - Tổng số gia cầm xuất chuồng</t>
  </si>
  <si>
    <t>Tổng đàn dê</t>
  </si>
  <si>
    <t xml:space="preserve">                    - Thịt dê</t>
  </si>
  <si>
    <t>Tổng đàn ong</t>
  </si>
  <si>
    <t>đàn</t>
  </si>
  <si>
    <t>- Tỷ lệ dân số nông thôn được sử dụng nước sạch đạt quy chuẩn QCVN:02/2009/BYT</t>
  </si>
  <si>
    <t>- Số sản phẩm được công nhận OCOP đạt 3 sao trở lên (tính luỹ kế)</t>
  </si>
  <si>
    <t>Sản phẩm</t>
  </si>
  <si>
    <t>Tổng vốn đầu tư phát triển toàn xã hội</t>
  </si>
  <si>
    <t>146 Ha</t>
  </si>
  <si>
    <t>135-140</t>
  </si>
  <si>
    <t>0,123</t>
  </si>
  <si>
    <t>0,28</t>
  </si>
  <si>
    <t>0,054</t>
  </si>
  <si>
    <t xml:space="preserve"> - Số xã, phường, thị trấn có nhà văn hóa</t>
  </si>
  <si>
    <t>Nhà</t>
  </si>
  <si>
    <t>Tỷ lệ phường, thị trấn đạt chuẩn văn minh đô thị</t>
  </si>
  <si>
    <t xml:space="preserve">       + Số cháu ra mẫu giáo </t>
  </si>
  <si>
    <t xml:space="preserve">       + Tiểu học </t>
  </si>
  <si>
    <t xml:space="preserve">       + Giáo dục thường xuyên (Hệ bổ túc)</t>
  </si>
  <si>
    <t xml:space="preserve"> - Trường dân tộc nội trú huyện</t>
  </si>
  <si>
    <t xml:space="preserve">  - Xã, phường, thị trấn đạt phổ cập GDTH mức độ 2</t>
  </si>
  <si>
    <t xml:space="preserve">  - Tỷ lệ huyện, thành phố đạt phổ cập THCS MĐ2</t>
  </si>
  <si>
    <t xml:space="preserve">  - Tỷ lệ trường đạt chuẩn quốc gia MĐ1</t>
  </si>
  <si>
    <t xml:space="preserve">  - Số trường đạt chuẩn quốc gia MĐ1</t>
  </si>
  <si>
    <t>600-900</t>
  </si>
  <si>
    <t>900-1.200</t>
  </si>
  <si>
    <t>600-800</t>
  </si>
  <si>
    <t xml:space="preserve"> - Tỷ lệ dân số được cung cấp nước sạch</t>
  </si>
  <si>
    <t>Tỷ lệ dân số được cung cấp nước sạch</t>
  </si>
  <si>
    <r>
      <t xml:space="preserve"> - Tỷ lệ hộ nghèo </t>
    </r>
    <r>
      <rPr>
        <i/>
        <sz val="14"/>
        <rFont val="Times New Roman"/>
        <family val="1"/>
      </rPr>
      <t>(năm 2022 theo chuẩn nghèo mới)</t>
    </r>
  </si>
  <si>
    <r>
      <t xml:space="preserve">Tỷ lệ hộ nghèo </t>
    </r>
    <r>
      <rPr>
        <i/>
        <sz val="14"/>
        <rFont val="Times New Roman"/>
        <family val="1"/>
      </rPr>
      <t>(năm 2022 theo chuẩn nghèo mới)</t>
    </r>
  </si>
  <si>
    <t xml:space="preserve"> - Tỷ lệ xã có đầy đủ các thiết chế văn hóa, thể thao cấp thôn, cấp xã</t>
  </si>
  <si>
    <t>&lt;20</t>
  </si>
  <si>
    <t>&lt;19</t>
  </si>
  <si>
    <r>
      <t xml:space="preserve">   </t>
    </r>
    <r>
      <rPr>
        <sz val="14"/>
        <color theme="1"/>
        <rFont val="Times New Roman"/>
        <family val="1"/>
      </rPr>
      <t xml:space="preserve">- Nông, lâm nghiệp và thuỷ sản </t>
    </r>
  </si>
  <si>
    <r>
      <t xml:space="preserve"> </t>
    </r>
    <r>
      <rPr>
        <i/>
        <sz val="14"/>
        <color theme="1"/>
        <rFont val="Times New Roman"/>
        <family val="1"/>
      </rPr>
      <t>Trong đó: Khoán bảo vệ</t>
    </r>
  </si>
  <si>
    <r>
      <t>10</t>
    </r>
    <r>
      <rPr>
        <vertAlign val="superscript"/>
        <sz val="14"/>
        <color theme="1"/>
        <rFont val="Times New Roman"/>
        <family val="1"/>
      </rPr>
      <t>3</t>
    </r>
    <r>
      <rPr>
        <sz val="14"/>
        <color theme="1"/>
        <rFont val="Times New Roman"/>
        <family val="1"/>
      </rPr>
      <t xml:space="preserve"> m</t>
    </r>
    <r>
      <rPr>
        <vertAlign val="superscript"/>
        <sz val="14"/>
        <color theme="1"/>
        <rFont val="Times New Roman"/>
        <family val="1"/>
      </rPr>
      <t>3</t>
    </r>
  </si>
  <si>
    <r>
      <t xml:space="preserve">Tổng đàn trâu </t>
    </r>
    <r>
      <rPr>
        <sz val="14"/>
        <color theme="1"/>
        <rFont val="Times New Roman"/>
        <family val="1"/>
      </rPr>
      <t>(trung bình năm)</t>
    </r>
  </si>
  <si>
    <r>
      <t>10</t>
    </r>
    <r>
      <rPr>
        <vertAlign val="superscript"/>
        <sz val="14"/>
        <color theme="1"/>
        <rFont val="Times New Roman"/>
        <family val="1"/>
      </rPr>
      <t>3</t>
    </r>
    <r>
      <rPr>
        <sz val="14"/>
        <color theme="1"/>
        <rFont val="Times New Roman"/>
        <family val="1"/>
      </rPr>
      <t xml:space="preserve"> con</t>
    </r>
  </si>
  <si>
    <r>
      <t xml:space="preserve">Tổng đàn bò </t>
    </r>
    <r>
      <rPr>
        <sz val="14"/>
        <color theme="1"/>
        <rFont val="Times New Roman"/>
        <family val="1"/>
      </rPr>
      <t>(trung bình năm)</t>
    </r>
  </si>
  <si>
    <r>
      <t xml:space="preserve">Tổng đàn lợn </t>
    </r>
    <r>
      <rPr>
        <sz val="14"/>
        <color theme="1"/>
        <rFont val="Times New Roman"/>
        <family val="1"/>
      </rPr>
      <t>(trung bình năm)</t>
    </r>
  </si>
  <si>
    <r>
      <t>10</t>
    </r>
    <r>
      <rPr>
        <vertAlign val="superscript"/>
        <sz val="14"/>
        <color theme="1"/>
        <rFont val="Times New Roman"/>
        <family val="1"/>
      </rPr>
      <t>6</t>
    </r>
    <r>
      <rPr>
        <sz val="14"/>
        <color theme="1"/>
        <rFont val="Times New Roman"/>
        <family val="1"/>
      </rPr>
      <t xml:space="preserve"> con</t>
    </r>
  </si>
  <si>
    <r>
      <t>10</t>
    </r>
    <r>
      <rPr>
        <vertAlign val="superscript"/>
        <sz val="14"/>
        <color theme="1"/>
        <rFont val="Times New Roman"/>
        <family val="1"/>
      </rPr>
      <t>3</t>
    </r>
    <r>
      <rPr>
        <sz val="14"/>
        <color theme="1"/>
        <rFont val="Times New Roman"/>
        <family val="1"/>
      </rPr>
      <t xml:space="preserve"> tấn</t>
    </r>
  </si>
  <si>
    <r>
      <t>10</t>
    </r>
    <r>
      <rPr>
        <vertAlign val="superscript"/>
        <sz val="14"/>
        <color theme="1"/>
        <rFont val="Times New Roman"/>
        <family val="1"/>
      </rPr>
      <t>6</t>
    </r>
    <r>
      <rPr>
        <sz val="14"/>
        <color theme="1"/>
        <rFont val="Times New Roman"/>
        <family val="1"/>
      </rPr>
      <t xml:space="preserve"> quả</t>
    </r>
  </si>
  <si>
    <r>
      <t>10</t>
    </r>
    <r>
      <rPr>
        <vertAlign val="superscript"/>
        <sz val="14"/>
        <color theme="1"/>
        <rFont val="Times New Roman"/>
        <family val="1"/>
      </rPr>
      <t xml:space="preserve">3 </t>
    </r>
    <r>
      <rPr>
        <sz val="14"/>
        <color theme="1"/>
        <rFont val="Times New Roman"/>
        <family val="1"/>
      </rPr>
      <t>tấn</t>
    </r>
  </si>
  <si>
    <r>
      <t>10</t>
    </r>
    <r>
      <rPr>
        <vertAlign val="superscript"/>
        <sz val="14"/>
        <color theme="1"/>
        <rFont val="Times New Roman"/>
        <family val="1"/>
      </rPr>
      <t>3</t>
    </r>
    <r>
      <rPr>
        <sz val="14"/>
        <color theme="1"/>
        <rFont val="Times New Roman"/>
        <family val="1"/>
      </rPr>
      <t xml:space="preserve"> cái</t>
    </r>
  </si>
  <si>
    <r>
      <t>10</t>
    </r>
    <r>
      <rPr>
        <vertAlign val="superscript"/>
        <sz val="14"/>
        <color theme="1"/>
        <rFont val="Times New Roman"/>
        <family val="1"/>
      </rPr>
      <t>3</t>
    </r>
    <r>
      <rPr>
        <sz val="14"/>
        <color theme="1"/>
        <rFont val="Times New Roman"/>
        <family val="1"/>
      </rPr>
      <t xml:space="preserve"> chiếc</t>
    </r>
  </si>
  <si>
    <r>
      <t>10</t>
    </r>
    <r>
      <rPr>
        <vertAlign val="superscript"/>
        <sz val="14"/>
        <color theme="1"/>
        <rFont val="Times New Roman"/>
        <family val="1"/>
      </rPr>
      <t>6</t>
    </r>
    <r>
      <rPr>
        <sz val="14"/>
        <color theme="1"/>
        <rFont val="Times New Roman"/>
        <family val="1"/>
      </rPr>
      <t xml:space="preserve"> viên</t>
    </r>
  </si>
  <si>
    <r>
      <t>10</t>
    </r>
    <r>
      <rPr>
        <vertAlign val="superscript"/>
        <sz val="14"/>
        <color theme="1"/>
        <rFont val="Times New Roman"/>
        <family val="1"/>
      </rPr>
      <t>3</t>
    </r>
    <r>
      <rPr>
        <sz val="14"/>
        <color theme="1"/>
        <rFont val="Times New Roman"/>
        <family val="1"/>
      </rPr>
      <t xml:space="preserve"> SP</t>
    </r>
  </si>
  <si>
    <r>
      <t>10</t>
    </r>
    <r>
      <rPr>
        <vertAlign val="superscript"/>
        <sz val="14"/>
        <color theme="1"/>
        <rFont val="Times New Roman"/>
        <family val="1"/>
      </rPr>
      <t>6</t>
    </r>
    <r>
      <rPr>
        <sz val="14"/>
        <color theme="1"/>
        <rFont val="Times New Roman"/>
        <family val="1"/>
      </rPr>
      <t>Kw/h</t>
    </r>
  </si>
  <si>
    <r>
      <t>10</t>
    </r>
    <r>
      <rPr>
        <vertAlign val="superscript"/>
        <sz val="14"/>
        <color theme="1"/>
        <rFont val="Times New Roman"/>
        <family val="1"/>
      </rPr>
      <t xml:space="preserve">3 </t>
    </r>
    <r>
      <rPr>
        <sz val="14"/>
        <color theme="1"/>
        <rFont val="Times New Roman"/>
        <family val="1"/>
      </rPr>
      <t>m</t>
    </r>
    <r>
      <rPr>
        <vertAlign val="superscript"/>
        <sz val="14"/>
        <color theme="1"/>
        <rFont val="Times New Roman"/>
        <family val="1"/>
      </rPr>
      <t>3</t>
    </r>
  </si>
  <si>
    <t xml:space="preserve"> - Số doanh nghiệp đang hoạt động có kết quả sản xuất kinh doanh (Lũy kế)</t>
  </si>
  <si>
    <t xml:space="preserve"> - Tổng số hợp tác xã</t>
  </si>
  <si>
    <t xml:space="preserve"> - Tổng số hợp tác xã đang hoạt động có kết quả sản xuất kinh doanh (Lũy kế)</t>
  </si>
  <si>
    <t>Tổng kim ngạch xuất khẩu</t>
  </si>
  <si>
    <t xml:space="preserve">Vải </t>
  </si>
  <si>
    <t xml:space="preserve">Tỷ lệ đóng góp của năng suất các nhân tố tổng hợp (TFP) vào tăng trưởng </t>
  </si>
  <si>
    <t>Quy mô trường</t>
  </si>
  <si>
    <t xml:space="preserve">  Trong đó: Phát thanh bằng tiếng dân tộc</t>
  </si>
  <si>
    <t xml:space="preserve">  Trong đó: Truyền hình bằng tiếng dân tộc</t>
  </si>
  <si>
    <t>(Kèm theo Kế hoạch số 389 /KH-UBND ngày 13 tháng 8 năm 2021 của UBND tỉnh Bắc Giang)</t>
  </si>
  <si>
    <t>Tỷ lệ người dân tham gia bảo hiểm y tế</t>
  </si>
  <si>
    <t xml:space="preserve">  - Chi sự nghiệp giáo dục - đào tạo</t>
  </si>
  <si>
    <t xml:space="preserve">                - Doanh nghiệp &gt; 50% vốn nhà nước</t>
  </si>
  <si>
    <t xml:space="preserve"> - Tỷ lệ trẻ em trong độ tuổi đi học mẫu giáo</t>
  </si>
  <si>
    <t xml:space="preserve"> - Tỷ lệ học sinh đi học đúng tuổi</t>
  </si>
  <si>
    <t xml:space="preserve"> - Tỷ lệ sản xuất thâm canh rau theo tiêu chuẩn VietGAP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</si>
</sst>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"/>
    <numFmt numFmtId="167" formatCode="#,##0.0"/>
    <numFmt numFmtId="168" formatCode="_(* #,##0_);_(* \(#,##0\);_(* &quot;-&quot;??_);_(@_)"/>
    <numFmt numFmtId="169" formatCode="&quot;\&quot;#,##0;[Red]&quot;\&quot;\-#,##0"/>
    <numFmt numFmtId="170" formatCode="&quot;\&quot;#,##0.00;[Red]&quot;\&quot;\-#,##0.00"/>
    <numFmt numFmtId="171" formatCode="\$#,##0\ ;\(\$#,##0\)"/>
    <numFmt numFmtId="172" formatCode="0.000%"/>
    <numFmt numFmtId="173" formatCode="#,##0\ &quot;þ&quot;;[Red]\-#,##0\ &quot;þ&quot;"/>
    <numFmt numFmtId="174" formatCode="_-* #,##0.00\ _V_N_D_-;\-* #,##0.00\ _V_N_D_-;_-* &quot;-&quot;??\ _V_N_D_-;_-@_-"/>
    <numFmt numFmtId="175" formatCode="&quot;VND&quot;#,##0_);[Red]\(&quot;VND&quot;#,##0\)"/>
    <numFmt numFmtId="176" formatCode="_-&quot;€&quot;* #,##0_-;\-&quot;€&quot;* #,##0_-;_-&quot;€&quot;* &quot;-&quot;_-;_-@_-"/>
    <numFmt numFmtId="177" formatCode="#,##0\ &quot;€&quot;;[Red]\-#,##0\ &quot;€&quot;"/>
    <numFmt numFmtId="178" formatCode="_-&quot;€&quot;* #,##0.00_-;\-&quot;€&quot;* #,##0.00_-;_-&quot;€&quot;* &quot;-&quot;??_-;_-@_-"/>
    <numFmt numFmtId="179" formatCode="_(* #,##0.0000_);_(* \(#,##0.0000\);_(* &quot;-&quot;??_);_(@_)"/>
    <numFmt numFmtId="180" formatCode="_(* #,##0.000_);_(* \(#,##0.000\);_(* &quot;-&quot;??_);_(@_)"/>
    <numFmt numFmtId="181" formatCode="_(* #,##0.0_);_(* \(#,##0.0\);_(* &quot;-&quot;??_);_(@_)"/>
    <numFmt numFmtId="182" formatCode="0.000"/>
    <numFmt numFmtId="183" formatCode="_-&quot;$&quot;* #,##0_-;\-&quot;$&quot;* #,##0_-;_-&quot;$&quot;* &quot;-&quot;_-;_-@_-"/>
    <numFmt numFmtId="184" formatCode="_-&quot;$&quot;* #,##0.00_-;\-&quot;$&quot;* #,##0.00_-;_-&quot;$&quot;* &quot;-&quot;??_-;_-@_-"/>
    <numFmt numFmtId="185" formatCode="&quot;\&quot;#,##0;[Red]&quot;\&quot;&quot;\&quot;\-#,##0"/>
    <numFmt numFmtId="186" formatCode="&quot;\&quot;#,##0.00;[Red]&quot;\&quot;&quot;\&quot;&quot;\&quot;&quot;\&quot;&quot;\&quot;&quot;\&quot;\-#,##0.00"/>
    <numFmt numFmtId="187" formatCode="#,##0;\(#,##0\)"/>
    <numFmt numFmtId="188" formatCode="\t0.00%"/>
    <numFmt numFmtId="189" formatCode="\t#\ ??/??"/>
    <numFmt numFmtId="190" formatCode="#,##0.00\ &quot;F&quot;;[Red]\-#,##0.00\ &quot;F&quot;"/>
    <numFmt numFmtId="191" formatCode="_-* #,##0\ &quot;F&quot;_-;\-* #,##0\ &quot;F&quot;_-;_-* &quot;-&quot;\ &quot;F&quot;_-;_-@_-"/>
    <numFmt numFmtId="192" formatCode="#,##0\ &quot;F&quot;;[Red]\-#,##0\ &quot;F&quot;"/>
    <numFmt numFmtId="193" formatCode="#,##0.00\ &quot;F&quot;;\-#,##0.00\ &quot;F&quot;"/>
    <numFmt numFmtId="194" formatCode="00.000"/>
    <numFmt numFmtId="195" formatCode="&quot;?&quot;#,##0;&quot;?&quot;\-#,##0"/>
    <numFmt numFmtId="196" formatCode="#,##0\ &quot;DM&quot;;\-#,##0\ &quot;DM&quot;"/>
    <numFmt numFmtId="197" formatCode="0.000000"/>
    <numFmt numFmtId="198" formatCode="_-* #,##0\ _€_-;\-* #,##0\ _€_-;_-* &quot;-&quot;\ _€_-;_-@_-"/>
    <numFmt numFmtId="199" formatCode="_-* #,##0.00\ _€_-;\-* #,##0.00\ _€_-;_-* &quot;-&quot;??\ _€_-;_-@_-"/>
    <numFmt numFmtId="200" formatCode="#,##0.0_);\(#,##0.0\)"/>
    <numFmt numFmtId="201" formatCode="_ * #,##0.00_ ;_ * \-#,##0.00_ ;_ * &quot;-&quot;??_ ;_ @_ "/>
    <numFmt numFmtId="202" formatCode="#,##0&quot;$&quot;_);[Red]\(#,##0&quot;$&quot;\)"/>
    <numFmt numFmtId="203" formatCode="_-* #,##0\ _F_-;\-* #,##0\ _F_-;_-* &quot;-&quot;\ _F_-;_-@_-"/>
    <numFmt numFmtId="204" formatCode="_-* #,##0.00\ &quot;F&quot;_-;\-* #,##0.00\ &quot;F&quot;_-;_-* &quot;-&quot;??\ &quot;F&quot;_-;_-@_-"/>
    <numFmt numFmtId="205" formatCode="_-* #,##0.00\ _F_-;\-* #,##0.00\ _F_-;_-* &quot;-&quot;??\ _F_-;_-@_-"/>
    <numFmt numFmtId="206" formatCode="_ * #,##0_ ;_ * \-#,##0_ ;_ * &quot;-&quot;_ ;_ @_ "/>
    <numFmt numFmtId="207" formatCode="#,##0.00_);\-#,##0.00_)"/>
    <numFmt numFmtId="208" formatCode="#,##0_);\-#,##0_)"/>
    <numFmt numFmtId="209" formatCode="_(* #,##0.000000_);_(* \(#,##0.000000\);_(* &quot;-&quot;??_);_(@_)"/>
    <numFmt numFmtId="210" formatCode="_-* #,##0&quot;$&quot;_-;_-* #,##0&quot;$&quot;\-;_-* &quot;-&quot;&quot;$&quot;_-;_-@_-"/>
    <numFmt numFmtId="211" formatCode="_-* #,##0\ &quot;$&quot;_-;\-* #,##0\ &quot;$&quot;_-;_-* &quot;-&quot;\ &quot;$&quot;_-;_-@_-"/>
    <numFmt numFmtId="212" formatCode="_-&quot;ñ&quot;* #,##0_-;\-&quot;ñ&quot;* #,##0_-;_-&quot;ñ&quot;* &quot;-&quot;_-;_-@_-"/>
    <numFmt numFmtId="213" formatCode="_-* #,##0.00_$_-;_-* #,##0.00_$\-;_-* &quot;-&quot;??_$_-;_-@_-"/>
    <numFmt numFmtId="214" formatCode="_-* #,##0.00\ _V_N_Ñ_-;_-* #,##0.00\ _V_N_Ñ\-;_-* &quot;-&quot;??\ _V_N_Ñ_-;_-@_-"/>
    <numFmt numFmtId="215" formatCode="_-* #,##0.00\ _ñ_-;\-* #,##0.00\ _ñ_-;_-* &quot;-&quot;??\ _ñ_-;_-@_-"/>
    <numFmt numFmtId="216" formatCode="_(&quot;$&quot;\ * #,##0_);_(&quot;$&quot;\ * \(#,##0\);_(&quot;$&quot;\ * &quot;-&quot;_);_(@_)"/>
    <numFmt numFmtId="217" formatCode="_-* #,##0\ &quot;ñ&quot;_-;\-* #,##0\ &quot;ñ&quot;_-;_-* &quot;-&quot;\ &quot;ñ&quot;_-;_-@_-"/>
    <numFmt numFmtId="218" formatCode="_-* #,##0_$_-;_-* #,##0_$\-;_-* &quot;-&quot;_$_-;_-@_-"/>
    <numFmt numFmtId="219" formatCode="_-* #,##0\ _V_N_D_-;\-* #,##0\ _V_N_D_-;_-* &quot;-&quot;\ _V_N_D_-;_-@_-"/>
    <numFmt numFmtId="220" formatCode="_-* #,##0\ _V_N_Ñ_-;_-* #,##0\ _V_N_Ñ\-;_-* &quot;-&quot;\ _V_N_Ñ_-;_-@_-"/>
    <numFmt numFmtId="221" formatCode="_-* #,##0\ _$_-;\-* #,##0\ _$_-;_-* &quot;-&quot;\ _$_-;_-@_-"/>
    <numFmt numFmtId="222" formatCode="_-* #,##0\ _ñ_-;\-* #,##0\ _ñ_-;_-* &quot;-&quot;\ _ñ_-;_-@_-"/>
    <numFmt numFmtId="223" formatCode="&quot;SFr.&quot;\ #,##0.00;[Red]&quot;SFr.&quot;\ \-#,##0.00"/>
    <numFmt numFmtId="224" formatCode="_ &quot;SFr.&quot;\ * #,##0_ ;_ &quot;SFr.&quot;\ * \-#,##0_ ;_ &quot;SFr.&quot;\ * &quot;-&quot;_ ;_ @_ "/>
    <numFmt numFmtId="225" formatCode="_ &quot;\&quot;* #,##0.00_ ;_ &quot;\&quot;* \-#,##0.00_ ;_ &quot;\&quot;* &quot;-&quot;??_ ;_ @_ "/>
    <numFmt numFmtId="226" formatCode="_-[$€-2]* #,##0.00_-;\-[$€-2]* #,##0.00_-;_-[$€-2]* &quot;-&quot;??_-"/>
    <numFmt numFmtId="227" formatCode="mmm\-yyyy"/>
    <numFmt numFmtId="228" formatCode="0.000_)"/>
    <numFmt numFmtId="229" formatCode=";;"/>
    <numFmt numFmtId="230" formatCode="&quot;$&quot;\ \ \ \ #,##0_);\(&quot;$&quot;\ \ \ #,##0\)"/>
    <numFmt numFmtId="231" formatCode="&quot;$&quot;\ \ \ \ \ #,##0_);\(&quot;$&quot;\ \ \ \ \ #,##0\)"/>
    <numFmt numFmtId="232" formatCode="&quot;\&quot;#,##0.00;\-&quot;\&quot;#,##0.00"/>
    <numFmt numFmtId="233" formatCode="_(* #,##0.00000_);_(* \(#,##0.00000\);_(* &quot;-&quot;??_);_(@_)"/>
    <numFmt numFmtId="234" formatCode="_._.* #,##0.0_)_%;_._.* \(#,##0.0\)_%;_._.* \ .0_)_%"/>
    <numFmt numFmtId="235" formatCode="_._.* #,##0.000_)_%;_._.* \(#,##0.000\)_%;_._.* \ .000_)_%"/>
    <numFmt numFmtId="236" formatCode="_-* #,##0.0000\ _F_-;\-* #,##0.0000\ _F_-;_-* &quot;-&quot;??\ _F_-;_-@_-"/>
    <numFmt numFmtId="237" formatCode="&quot;$&quot;* #,##0.00_);&quot;$&quot;* \(#,##0.00\)"/>
    <numFmt numFmtId="238" formatCode="_-&quot;ß&quot;* #,##0_-;\-&quot;ß&quot;* #,##0_-;_-&quot;ß&quot;* &quot;-&quot;_-;_-@_-"/>
    <numFmt numFmtId="239" formatCode="_-&quot;ß&quot;* #,##0.00_-;\-&quot;ß&quot;* #,##0.00_-;_-&quot;ß&quot;* &quot;-&quot;??_-;_-@_-"/>
    <numFmt numFmtId="240" formatCode="&quot;$&quot;* #,##0_);&quot;$&quot;* \(#,##0\)"/>
    <numFmt numFmtId="241" formatCode="&quot;$&quot;* #,##0.00_)_%;&quot;$&quot;* \(#,##0.00\)_%"/>
    <numFmt numFmtId="242" formatCode="&quot;$&quot;* #,##0_)_%;&quot;$&quot;* \(#,##0\)_%"/>
    <numFmt numFmtId="243" formatCode="#,##0_)_%;\(#,##0\)_%"/>
    <numFmt numFmtId="244" formatCode="#,##0.00_)_%;\(#,##0.00\)_%"/>
    <numFmt numFmtId="245" formatCode="#,##0.000_);\(#,##0.000\)"/>
    <numFmt numFmtId="246" formatCode="&quot;ß&quot;\t#,##0_);\(&quot;ß&quot;\t#,##0\)"/>
    <numFmt numFmtId="247" formatCode="0.0%;[Red]\(0.0%\)"/>
    <numFmt numFmtId="248" formatCode="_ * #,##0.00_)&quot;£&quot;_ ;_ * \(#,##0.00\)&quot;£&quot;_ ;_ * &quot;-&quot;??_)&quot;£&quot;_ ;_ @_ "/>
    <numFmt numFmtId="249" formatCode="0.0%;\(0.0%\)"/>
    <numFmt numFmtId="250" formatCode="#,##0\ &quot;mk&quot;;[Red]\-#,##0\ &quot;mk&quot;"/>
    <numFmt numFmtId="251" formatCode="_-* #,##0\ _m_k_-;\-* #,##0\ _m_k_-;_-* &quot;-&quot;\ _m_k_-;_-@_-"/>
    <numFmt numFmtId="252" formatCode="&quot;\&quot;#,##0;[Red]\-&quot;\&quot;#,##0"/>
    <numFmt numFmtId="253" formatCode="#,##0\ &quot;F&quot;;\-#,##0\ &quot;F&quot;"/>
    <numFmt numFmtId="254" formatCode="\$#,##0\ ;&quot;($&quot;#,##0\)"/>
    <numFmt numFmtId="255" formatCode="_(\€* #,##0.00_);_(\€* \(#,##0.00\);_(\€* \-??_);_(@_)"/>
    <numFmt numFmtId="256" formatCode="\\#,##0;[Red]&quot;\\-&quot;#,##0"/>
    <numFmt numFmtId="257" formatCode="&quot; $&quot;#,##0\ ;&quot;-$&quot;#,##0\ ;&quot; $- &quot;;@\ "/>
    <numFmt numFmtId="258" formatCode="\\0\.00;[Red]&quot;\\\\\\-&quot;0\.00"/>
    <numFmt numFmtId="259" formatCode="#,##0.00\ ;[Red]\(#,##0.00\)"/>
    <numFmt numFmtId="260" formatCode="#,##0&quot;   &quot;;\-#,##0&quot;   &quot;;&quot; -   &quot;;@\ "/>
    <numFmt numFmtId="261" formatCode="#,##0\ ;\-#,##0\ ;&quot; - &quot;;@\ "/>
    <numFmt numFmtId="262" formatCode="&quot; $&quot;#,##0\ ;&quot; $(&quot;#,##0\);&quot; $- &quot;;@\ "/>
    <numFmt numFmtId="263" formatCode="#,##0.00\ ;\-#,##0.00\ ;&quot; -&quot;#\ ;@\ "/>
    <numFmt numFmtId="264" formatCode="#,##0.00&quot;    &quot;;\-#,##0.00&quot;    &quot;;&quot; -&quot;#&quot;    &quot;;@\ "/>
    <numFmt numFmtId="265" formatCode="#,##0&quot;    &quot;;\-#,##0&quot;    &quot;;&quot; -    &quot;;@\ "/>
    <numFmt numFmtId="266" formatCode="#,##0&quot;$ &quot;;\-#,##0&quot;$ &quot;;&quot; -$ &quot;;@\ "/>
    <numFmt numFmtId="267" formatCode="#,##0.00&quot;$ &quot;;\-#,##0.00&quot;$ &quot;;&quot; -&quot;#&quot;$ &quot;;@\ "/>
    <numFmt numFmtId="268" formatCode="#,##0\ ;&quot; -&quot;#,##0\ ;&quot; - &quot;;@\ "/>
    <numFmt numFmtId="269" formatCode="#,##0.00\ ;&quot; -&quot;#,##0.00\ ;&quot; -&quot;#\ ;@\ "/>
    <numFmt numFmtId="270" formatCode="#,##0.00&quot;   &quot;;\-#,##0.00&quot;   &quot;;&quot; -&quot;#&quot;   &quot;;@\ "/>
    <numFmt numFmtId="271" formatCode="mmm"/>
    <numFmt numFmtId="272" formatCode="#,##0\ ;&quot; (&quot;#,##0\);&quot; - &quot;;@\ "/>
    <numFmt numFmtId="273" formatCode="#,##0.00\ ;&quot; (&quot;#,##0.00\);&quot; -&quot;#\ ;@\ "/>
    <numFmt numFmtId="274" formatCode="#,##0.0\ ;&quot; (&quot;#,##0.0\);&quot; -&quot;#\ ;@\ "/>
    <numFmt numFmtId="275" formatCode="#,##0.000000\ ;&quot; (&quot;#,##0.000000\);&quot; -&quot;#\ ;@\ "/>
    <numFmt numFmtId="276" formatCode="&quot; $&quot;#,##0.00\ ;&quot;-$&quot;#,##0.00\ ;&quot; $-&quot;#\ ;@\ "/>
    <numFmt numFmtId="277" formatCode="0\.00\ "/>
    <numFmt numFmtId="278" formatCode="#,##0.00&quot; F&quot;;[Red]\-#,##0.00&quot; F&quot;"/>
    <numFmt numFmtId="279" formatCode="#,##0&quot; F &quot;;\-#,##0&quot; F &quot;;&quot; - F &quot;;@\ "/>
    <numFmt numFmtId="280" formatCode="0&quot;    &quot;"/>
    <numFmt numFmtId="281" formatCode="#,##0.00&quot; F&quot;;\-#,##0.00&quot; F&quot;"/>
    <numFmt numFmtId="282" formatCode="&quot; $&quot;#,##0.00\ ;&quot; $(&quot;#,##0.00\);&quot; $-&quot;#\ ;@\ "/>
    <numFmt numFmtId="283" formatCode="#,##0&quot;          &quot;;\-#,##0&quot;          &quot;;&quot; -          &quot;;@\ "/>
    <numFmt numFmtId="284" formatCode="#,##0.00&quot;          &quot;;\-#,##0.00&quot;          &quot;;&quot; -&quot;#&quot;          &quot;;@\ "/>
    <numFmt numFmtId="285" formatCode="0\ \ \ \ "/>
    <numFmt numFmtId="286" formatCode="0&quot;.&quot;00_)"/>
    <numFmt numFmtId="287" formatCode="&quot;D&quot;"/>
    <numFmt numFmtId="288" formatCode="&quot;$&quot;#,##0;\-&quot;$&quot;#,##0"/>
    <numFmt numFmtId="289" formatCode="#,###;\-#,###;&quot;&quot;;_(@_)"/>
  </numFmts>
  <fonts count="186">
    <font>
      <sz val="10"/>
      <name val="Arial"/>
    </font>
    <font>
      <sz val="10"/>
      <name val="Arial"/>
      <family val="2"/>
    </font>
    <font>
      <sz val="12"/>
      <name val=".VnTime"/>
      <family val="2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.VnTime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돋움"/>
      <family val="3"/>
      <charset val="129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56"/>
      <name val="Arial"/>
      <family val="2"/>
      <charset val="163"/>
    </font>
    <font>
      <sz val="11"/>
      <color indexed="62"/>
      <name val="Arial"/>
      <family val="2"/>
      <charset val="163"/>
    </font>
    <font>
      <sz val="11"/>
      <color indexed="52"/>
      <name val="Arial"/>
      <family val="2"/>
      <charset val="163"/>
    </font>
    <font>
      <sz val="11"/>
      <color indexed="60"/>
      <name val="Arial"/>
      <family val="2"/>
      <charset val="163"/>
    </font>
    <font>
      <sz val="11"/>
      <color indexed="8"/>
      <name val="Calibri"/>
      <family val="2"/>
    </font>
    <font>
      <b/>
      <sz val="11"/>
      <color indexed="63"/>
      <name val="Arial"/>
      <family val="2"/>
      <charset val="163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4"/>
      <name val=".VnTimeH"/>
      <family val="2"/>
    </font>
    <font>
      <sz val="12"/>
      <name val="¹UAAA¼"/>
      <family val="3"/>
      <charset val="128"/>
    </font>
    <font>
      <i/>
      <sz val="10"/>
      <name val=".VnTime"/>
      <family val="2"/>
    </font>
    <font>
      <b/>
      <sz val="10"/>
      <name val=".VnArial"/>
      <family val="2"/>
    </font>
    <font>
      <b/>
      <sz val="10"/>
      <name val=".VnTime"/>
      <family val="2"/>
    </font>
    <font>
      <sz val="12"/>
      <name val="Arial"/>
      <family val="2"/>
    </font>
    <font>
      <sz val="10"/>
      <name val="VNtimes new roman"/>
      <family val="1"/>
    </font>
    <font>
      <b/>
      <sz val="10"/>
      <name val=".VnTimeH"/>
      <family val="2"/>
    </font>
    <font>
      <b/>
      <sz val="11"/>
      <name val=".VnTimeH"/>
      <family val="2"/>
    </font>
    <font>
      <sz val="14"/>
      <name val=".VnArial"/>
      <family val="2"/>
    </font>
    <font>
      <sz val="10"/>
      <name val=" "/>
      <family val="1"/>
    </font>
    <font>
      <sz val="12"/>
      <name val="바탕체"/>
      <family val="3"/>
    </font>
    <font>
      <sz val="9"/>
      <name val="Arial"/>
      <family val="2"/>
    </font>
    <font>
      <sz val="12"/>
      <name val="Courier"/>
      <family val="3"/>
    </font>
    <font>
      <sz val="8"/>
      <name val="Times New Roman"/>
      <family val="1"/>
      <charset val="163"/>
    </font>
    <font>
      <sz val="16"/>
      <name val="Times New Roman"/>
      <family val="1"/>
      <charset val="163"/>
    </font>
    <font>
      <b/>
      <sz val="17"/>
      <name val="Times New Roman"/>
      <family val="1"/>
      <charset val="163"/>
    </font>
    <font>
      <b/>
      <sz val="15"/>
      <name val="Times New Roman"/>
      <family val="1"/>
    </font>
    <font>
      <sz val="13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3"/>
      <color indexed="8"/>
      <name val="Times New Roman"/>
      <family val="1"/>
    </font>
    <font>
      <i/>
      <sz val="14"/>
      <name val="Times New Roman"/>
      <family val="1"/>
    </font>
    <font>
      <i/>
      <sz val="13"/>
      <name val="Times New Roman"/>
      <family val="1"/>
    </font>
    <font>
      <sz val="13"/>
      <name val=".VnTime"/>
      <family val="2"/>
    </font>
    <font>
      <sz val="10"/>
      <color indexed="8"/>
      <name val="Arial"/>
      <family val="2"/>
    </font>
    <font>
      <sz val="14"/>
      <name val="Times New Roman"/>
      <family val="1"/>
      <charset val="163"/>
    </font>
    <font>
      <sz val="8"/>
      <name val="Arial"/>
      <family val="2"/>
    </font>
    <font>
      <sz val="12"/>
      <name val="VNI-Times"/>
    </font>
    <font>
      <sz val="11"/>
      <name val="??"/>
      <family val="3"/>
    </font>
    <font>
      <sz val="10"/>
      <name val="?? ??"/>
      <family val="1"/>
      <charset val="136"/>
    </font>
    <font>
      <sz val="10"/>
      <name val=".VnArial"/>
      <family val="2"/>
    </font>
    <font>
      <sz val="12"/>
      <name val="????"/>
      <family val="1"/>
      <charset val="136"/>
    </font>
    <font>
      <sz val="12"/>
      <name val="???"/>
      <family val="1"/>
      <charset val="129"/>
    </font>
    <font>
      <sz val="12"/>
      <name val="|??¢¥¢¬¨Ï"/>
      <family val="1"/>
      <charset val="129"/>
    </font>
    <font>
      <sz val="10"/>
      <name val="MS Sans Serif"/>
      <family val="2"/>
    </font>
    <font>
      <sz val="10"/>
      <name val="VNI-Times"/>
    </font>
    <font>
      <sz val="10"/>
      <name val="VnTime"/>
    </font>
    <font>
      <sz val="14"/>
      <name val="Terminal"/>
      <family val="3"/>
      <charset val="128"/>
    </font>
    <font>
      <sz val="12"/>
      <color indexed="8"/>
      <name val="¹ÙÅÁÃ¼"/>
      <family val="1"/>
      <charset val="129"/>
    </font>
    <font>
      <sz val="11"/>
      <color indexed="9"/>
      <name val="Calibri"/>
      <family val="2"/>
    </font>
    <font>
      <sz val="14"/>
      <name val=".VnTime"/>
      <family val="2"/>
    </font>
    <font>
      <sz val="8"/>
      <name val="Arial"/>
      <family val="2"/>
    </font>
    <font>
      <sz val="12"/>
      <name val="¹ÙÅÁÃ¼"/>
      <charset val="129"/>
    </font>
    <font>
      <sz val="8"/>
      <name val="Times New Roman"/>
      <family val="1"/>
    </font>
    <font>
      <sz val="11"/>
      <color indexed="20"/>
      <name val="Calibri"/>
      <family val="2"/>
    </font>
    <font>
      <sz val="12"/>
      <name val="Tms Rmn"/>
    </font>
    <font>
      <sz val="10"/>
      <name val="Times New Roman"/>
      <family val="1"/>
    </font>
    <font>
      <sz val="11"/>
      <name val="µ¸¿ò"/>
      <charset val="129"/>
    </font>
    <font>
      <sz val="10"/>
      <name val="Helv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0"/>
      <name val="Arial"/>
      <family val="2"/>
    </font>
    <font>
      <b/>
      <sz val="10"/>
      <name val="Helv"/>
    </font>
    <font>
      <b/>
      <sz val="11"/>
      <name val="Arial"/>
      <family val="2"/>
    </font>
    <font>
      <b/>
      <sz val="11"/>
      <color indexed="9"/>
      <name val="Calibri"/>
      <family val="2"/>
    </font>
    <font>
      <sz val="10"/>
      <name val="VNI-Aptima"/>
    </font>
    <font>
      <b/>
      <sz val="8"/>
      <name val="Arial"/>
      <family val="2"/>
    </font>
    <font>
      <sz val="11"/>
      <name val="Tms Rmn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Arial"/>
      <family val="2"/>
      <charset val="1"/>
    </font>
    <font>
      <sz val="10"/>
      <name val="Mangal"/>
      <family val="2"/>
    </font>
    <font>
      <b/>
      <sz val="14"/>
      <name val="Arial"/>
      <family val="2"/>
    </font>
    <font>
      <sz val="10"/>
      <name val="MS Serif"/>
      <family val="1"/>
    </font>
    <font>
      <sz val="10"/>
      <name val="Courier New"/>
      <family val="3"/>
    </font>
    <font>
      <sz val="10"/>
      <name val="Courier"/>
      <family val="3"/>
    </font>
    <font>
      <sz val="10"/>
      <color indexed="16"/>
      <name val="MS Serif"/>
      <family val="1"/>
    </font>
    <font>
      <sz val="11"/>
      <color indexed="8"/>
      <name val="Arial Unicode MS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name val="Times New Roman"/>
      <family val="1"/>
    </font>
    <font>
      <b/>
      <sz val="12"/>
      <color indexed="9"/>
      <name val="Tms Rmn"/>
    </font>
    <font>
      <b/>
      <sz val="12"/>
      <name val="Helv"/>
      <family val="2"/>
    </font>
    <font>
      <b/>
      <sz val="12"/>
      <name val="Helv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  <family val="2"/>
    </font>
    <font>
      <b/>
      <sz val="11"/>
      <name val="Helv"/>
    </font>
    <font>
      <sz val="10"/>
      <name val=".VnTime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Arial"/>
      <family val="2"/>
    </font>
    <font>
      <b/>
      <i/>
      <sz val="16"/>
      <name val="Helv"/>
    </font>
    <font>
      <sz val="11"/>
      <color indexed="8"/>
      <name val="Calibri"/>
      <family val="2"/>
      <charset val="163"/>
    </font>
    <font>
      <sz val="11"/>
      <name val=".VnTime"/>
      <family val="2"/>
    </font>
    <font>
      <sz val="11"/>
      <name val="VNI-Aptima"/>
    </font>
    <font>
      <sz val="11"/>
      <name val="–¾’©"/>
      <family val="1"/>
      <charset val="128"/>
    </font>
    <font>
      <b/>
      <sz val="11"/>
      <color indexed="63"/>
      <name val="Calibri"/>
      <family val="2"/>
    </font>
    <font>
      <sz val="10"/>
      <name val="Arial"/>
      <family val="2"/>
      <charset val="204"/>
    </font>
    <font>
      <sz val="12"/>
      <name val="Helv"/>
    </font>
    <font>
      <sz val="10"/>
      <name val="Tms Rmn"/>
      <family val="1"/>
    </font>
    <font>
      <b/>
      <sz val="10"/>
      <name val="MS Sans Serif"/>
      <family val="2"/>
    </font>
    <font>
      <sz val="8"/>
      <name val="Wingdings"/>
      <charset val="2"/>
    </font>
    <font>
      <b/>
      <i/>
      <u/>
      <sz val="10"/>
      <name val="Arial"/>
      <family val="2"/>
    </font>
    <font>
      <sz val="8"/>
      <name val="Helv"/>
    </font>
    <font>
      <sz val="8"/>
      <name val="MS Sans Serif"/>
      <family val="2"/>
    </font>
    <font>
      <sz val="10"/>
      <name val="VNbook-Antiqua"/>
    </font>
    <font>
      <b/>
      <sz val="8"/>
      <color indexed="8"/>
      <name val="Helv"/>
    </font>
    <font>
      <b/>
      <sz val="8"/>
      <color indexed="8"/>
      <name val="Arial"/>
      <family val="2"/>
    </font>
    <font>
      <b/>
      <sz val="8"/>
      <color indexed="8"/>
      <name val="Helv"/>
      <family val="2"/>
    </font>
    <font>
      <sz val="10"/>
      <name val="Symbol"/>
      <family val="1"/>
      <charset val="2"/>
    </font>
    <font>
      <sz val="13"/>
      <name val=".VnTime"/>
      <family val="2"/>
    </font>
    <font>
      <sz val="11"/>
      <name val="VNI-Times"/>
    </font>
    <font>
      <sz val="12"/>
      <name val=".VnArial"/>
      <family val="2"/>
    </font>
    <font>
      <sz val="10"/>
      <name val="VNI-Tekon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VNI-Helve-Condense"/>
    </font>
    <font>
      <b/>
      <sz val="12"/>
      <name val=".VnTime"/>
      <family val="2"/>
    </font>
    <font>
      <sz val="9"/>
      <name val=".VnTime"/>
      <family val="2"/>
    </font>
    <font>
      <sz val="11"/>
      <color indexed="10"/>
      <name val="Calibri"/>
      <family val="2"/>
    </font>
    <font>
      <sz val="22"/>
      <name val="ＭＳ 明朝"/>
      <family val="1"/>
    </font>
    <font>
      <sz val="22"/>
      <name val="ＭＳ 明朝"/>
      <family val="1"/>
      <charset val="128"/>
    </font>
    <font>
      <sz val="16"/>
      <name val="AngsanaUPC"/>
      <family val="3"/>
    </font>
    <font>
      <sz val="12"/>
      <name val="宋体"/>
    </font>
    <font>
      <sz val="8"/>
      <name val=".VnTime"/>
      <family val="2"/>
    </font>
    <font>
      <sz val="12"/>
      <name val="Arial MT"/>
    </font>
    <font>
      <sz val="14"/>
      <color indexed="8"/>
      <name val="Times New Roman"/>
      <family val="1"/>
    </font>
    <font>
      <sz val="8"/>
      <color indexed="81"/>
      <name val="Tahoma"/>
      <family val="2"/>
    </font>
    <font>
      <sz val="14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4"/>
      <name val="Times New Roman"/>
      <family val="1"/>
    </font>
    <font>
      <vertAlign val="superscript"/>
      <sz val="14"/>
      <name val="Times New Roman"/>
      <family val="1"/>
    </font>
    <font>
      <sz val="12"/>
      <color indexed="8"/>
      <name val="Times New Roman"/>
      <family val="2"/>
    </font>
    <font>
      <sz val="12"/>
      <name val=".VnArial Narrow"/>
      <family val="2"/>
    </font>
    <font>
      <sz val="14"/>
      <color rgb="FFFF0000"/>
      <name val="Times New Roman"/>
      <family val="1"/>
    </font>
    <font>
      <sz val="14"/>
      <color rgb="FF000000"/>
      <name val="Times New Roman"/>
      <family val="1"/>
    </font>
    <font>
      <b/>
      <vertAlign val="superscript"/>
      <sz val="14"/>
      <name val="Times New Roman"/>
      <family val="1"/>
    </font>
    <font>
      <sz val="14"/>
      <color theme="1"/>
      <name val="Times New Roman"/>
      <family val="1"/>
    </font>
    <font>
      <i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4"/>
      <color theme="1"/>
      <name val="Times New Roman"/>
      <family val="1"/>
    </font>
    <font>
      <vertAlign val="superscript"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rgb="FFFF000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2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38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35"/>
      </patternFill>
    </fill>
    <fill>
      <patternFill patternType="solid">
        <fgColor indexed="15"/>
      </patternFill>
    </fill>
    <fill>
      <patternFill patternType="solid">
        <fgColor indexed="12"/>
        <bgColor indexed="39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darkVertical"/>
    </fill>
    <fill>
      <patternFill patternType="gray125">
        <f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221">
    <xf numFmtId="0" fontId="0" fillId="0" borderId="0"/>
    <xf numFmtId="212" fontId="67" fillId="0" borderId="0" applyFont="0" applyFill="0" applyBorder="0" applyAlignment="0" applyProtection="0"/>
    <xf numFmtId="257" fontId="8" fillId="0" borderId="0" applyFill="0" applyBorder="0" applyAlignment="0" applyProtection="0"/>
    <xf numFmtId="194" fontId="68" fillId="0" borderId="0" applyFont="0" applyFill="0" applyBorder="0" applyAlignment="0" applyProtection="0"/>
    <xf numFmtId="0" fontId="69" fillId="0" borderId="0" applyFont="0" applyFill="0" applyBorder="0" applyAlignment="0" applyProtection="0"/>
    <xf numFmtId="195" fontId="68" fillId="0" borderId="0" applyFont="0" applyFill="0" applyBorder="0" applyAlignment="0" applyProtection="0"/>
    <xf numFmtId="256" fontId="8" fillId="0" borderId="0"/>
    <xf numFmtId="256" fontId="8" fillId="0" borderId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0" fontId="8" fillId="0" borderId="0"/>
    <xf numFmtId="196" fontId="68" fillId="0" borderId="0" applyFont="0" applyFill="0" applyBorder="0" applyAlignment="0" applyProtection="0"/>
    <xf numFmtId="258" fontId="8" fillId="0" borderId="0"/>
    <xf numFmtId="258" fontId="8" fillId="0" borderId="0"/>
    <xf numFmtId="258" fontId="8" fillId="0" borderId="0" applyFill="0" applyBorder="0" applyAlignment="0" applyProtection="0"/>
    <xf numFmtId="258" fontId="8" fillId="0" borderId="0" applyFill="0" applyBorder="0" applyAlignment="0" applyProtection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201" fontId="70" fillId="0" borderId="0" applyFont="0" applyFill="0" applyBorder="0" applyAlignment="0" applyProtection="0"/>
    <xf numFmtId="260" fontId="8" fillId="0" borderId="0"/>
    <xf numFmtId="206" fontId="70" fillId="0" borderId="0" applyFont="0" applyFill="0" applyBorder="0" applyAlignment="0" applyProtection="0"/>
    <xf numFmtId="164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202" fontId="53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73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257" fontId="8" fillId="0" borderId="0" applyFill="0" applyBorder="0" applyAlignment="0" applyProtection="0"/>
    <xf numFmtId="0" fontId="74" fillId="0" borderId="0"/>
    <xf numFmtId="262" fontId="8" fillId="0" borderId="0"/>
    <xf numFmtId="262" fontId="8" fillId="0" borderId="0"/>
    <xf numFmtId="262" fontId="8" fillId="0" borderId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0" fontId="8" fillId="0" borderId="0"/>
    <xf numFmtId="42" fontId="75" fillId="0" borderId="0" applyFont="0" applyFill="0" applyBorder="0" applyAlignment="0" applyProtection="0"/>
    <xf numFmtId="210" fontId="75" fillId="0" borderId="0" applyFont="0" applyFill="0" applyBorder="0" applyAlignment="0" applyProtection="0"/>
    <xf numFmtId="191" fontId="67" fillId="0" borderId="0" applyFont="0" applyFill="0" applyBorder="0" applyAlignment="0" applyProtection="0"/>
    <xf numFmtId="211" fontId="75" fillId="0" borderId="0" applyFont="0" applyFill="0" applyBorder="0" applyAlignment="0" applyProtection="0"/>
    <xf numFmtId="210" fontId="75" fillId="0" borderId="0" applyFont="0" applyFill="0" applyBorder="0" applyAlignment="0" applyProtection="0"/>
    <xf numFmtId="262" fontId="8" fillId="0" borderId="0"/>
    <xf numFmtId="262" fontId="8" fillId="0" borderId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0" fontId="8" fillId="0" borderId="0"/>
    <xf numFmtId="183" fontId="67" fillId="0" borderId="0" applyFont="0" applyFill="0" applyBorder="0" applyAlignment="0" applyProtection="0"/>
    <xf numFmtId="257" fontId="8" fillId="0" borderId="0"/>
    <xf numFmtId="257" fontId="8" fillId="0" borderId="0"/>
    <xf numFmtId="257" fontId="8" fillId="0" borderId="0" applyFill="0" applyBorder="0" applyAlignment="0" applyProtection="0"/>
    <xf numFmtId="257" fontId="8" fillId="0" borderId="0" applyFill="0" applyBorder="0" applyAlignment="0" applyProtection="0"/>
    <xf numFmtId="0" fontId="8" fillId="0" borderId="0"/>
    <xf numFmtId="183" fontId="67" fillId="0" borderId="0" applyFont="0" applyFill="0" applyBorder="0" applyAlignment="0" applyProtection="0"/>
    <xf numFmtId="183" fontId="67" fillId="0" borderId="0" applyFont="0" applyFill="0" applyBorder="0" applyAlignment="0" applyProtection="0"/>
    <xf numFmtId="212" fontId="67" fillId="0" borderId="0" applyFont="0" applyFill="0" applyBorder="0" applyAlignment="0" applyProtection="0"/>
    <xf numFmtId="257" fontId="8" fillId="0" borderId="0"/>
    <xf numFmtId="165" fontId="67" fillId="0" borderId="0" applyFont="0" applyFill="0" applyBorder="0" applyAlignment="0" applyProtection="0"/>
    <xf numFmtId="263" fontId="8" fillId="0" borderId="0"/>
    <xf numFmtId="263" fontId="8" fillId="0" borderId="0"/>
    <xf numFmtId="263" fontId="8" fillId="0" borderId="0" applyFill="0" applyBorder="0" applyAlignment="0" applyProtection="0"/>
    <xf numFmtId="263" fontId="8" fillId="0" borderId="0" applyFill="0" applyBorder="0" applyAlignment="0" applyProtection="0"/>
    <xf numFmtId="0" fontId="8" fillId="0" borderId="0"/>
    <xf numFmtId="165" fontId="67" fillId="0" borderId="0" applyFont="0" applyFill="0" applyBorder="0" applyAlignment="0" applyProtection="0"/>
    <xf numFmtId="213" fontId="75" fillId="0" borderId="0" applyFont="0" applyFill="0" applyBorder="0" applyAlignment="0" applyProtection="0"/>
    <xf numFmtId="264" fontId="8" fillId="0" borderId="0"/>
    <xf numFmtId="264" fontId="8" fillId="0" borderId="0"/>
    <xf numFmtId="264" fontId="8" fillId="0" borderId="0" applyFill="0" applyBorder="0" applyAlignment="0" applyProtection="0"/>
    <xf numFmtId="264" fontId="8" fillId="0" borderId="0" applyFill="0" applyBorder="0" applyAlignment="0" applyProtection="0"/>
    <xf numFmtId="0" fontId="8" fillId="0" borderId="0"/>
    <xf numFmtId="201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205" fontId="75" fillId="0" borderId="0" applyFont="0" applyFill="0" applyBorder="0" applyAlignment="0" applyProtection="0"/>
    <xf numFmtId="199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213" fontId="75" fillId="0" borderId="0" applyFont="0" applyFill="0" applyBorder="0" applyAlignment="0" applyProtection="0"/>
    <xf numFmtId="214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201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205" fontId="75" fillId="0" borderId="0" applyFont="0" applyFill="0" applyBorder="0" applyAlignment="0" applyProtection="0"/>
    <xf numFmtId="205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205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205" fontId="75" fillId="0" borderId="0" applyFont="0" applyFill="0" applyBorder="0" applyAlignment="0" applyProtection="0"/>
    <xf numFmtId="215" fontId="75" fillId="0" borderId="0" applyFont="0" applyFill="0" applyBorder="0" applyAlignment="0" applyProtection="0"/>
    <xf numFmtId="264" fontId="8" fillId="0" borderId="0"/>
    <xf numFmtId="263" fontId="8" fillId="0" borderId="0"/>
    <xf numFmtId="164" fontId="67" fillId="0" borderId="0" applyFont="0" applyFill="0" applyBorder="0" applyAlignment="0" applyProtection="0"/>
    <xf numFmtId="261" fontId="8" fillId="0" borderId="0"/>
    <xf numFmtId="261" fontId="8" fillId="0" borderId="0"/>
    <xf numFmtId="261" fontId="8" fillId="0" borderId="0" applyFill="0" applyBorder="0" applyAlignment="0" applyProtection="0"/>
    <xf numFmtId="261" fontId="8" fillId="0" borderId="0" applyFill="0" applyBorder="0" applyAlignment="0" applyProtection="0"/>
    <xf numFmtId="0" fontId="8" fillId="0" borderId="0"/>
    <xf numFmtId="164" fontId="67" fillId="0" borderId="0" applyFont="0" applyFill="0" applyBorder="0" applyAlignment="0" applyProtection="0"/>
    <xf numFmtId="210" fontId="75" fillId="0" borderId="0" applyFont="0" applyFill="0" applyBorder="0" applyAlignment="0" applyProtection="0"/>
    <xf numFmtId="262" fontId="8" fillId="0" borderId="0"/>
    <xf numFmtId="262" fontId="8" fillId="0" borderId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0" fontId="8" fillId="0" borderId="0"/>
    <xf numFmtId="42" fontId="75" fillId="0" borderId="0" applyFont="0" applyFill="0" applyBorder="0" applyAlignment="0" applyProtection="0"/>
    <xf numFmtId="210" fontId="75" fillId="0" borderId="0" applyFont="0" applyFill="0" applyBorder="0" applyAlignment="0" applyProtection="0"/>
    <xf numFmtId="191" fontId="67" fillId="0" borderId="0" applyFont="0" applyFill="0" applyBorder="0" applyAlignment="0" applyProtection="0"/>
    <xf numFmtId="211" fontId="75" fillId="0" borderId="0" applyFont="0" applyFill="0" applyBorder="0" applyAlignment="0" applyProtection="0"/>
    <xf numFmtId="210" fontId="75" fillId="0" borderId="0" applyFont="0" applyFill="0" applyBorder="0" applyAlignment="0" applyProtection="0"/>
    <xf numFmtId="191" fontId="75" fillId="0" borderId="0" applyFont="0" applyFill="0" applyBorder="0" applyAlignment="0" applyProtection="0"/>
    <xf numFmtId="216" fontId="75" fillId="0" borderId="0" applyFont="0" applyFill="0" applyBorder="0" applyAlignment="0" applyProtection="0"/>
    <xf numFmtId="191" fontId="75" fillId="0" borderId="0" applyFont="0" applyFill="0" applyBorder="0" applyAlignment="0" applyProtection="0"/>
    <xf numFmtId="217" fontId="75" fillId="0" borderId="0" applyFont="0" applyFill="0" applyBorder="0" applyAlignment="0" applyProtection="0"/>
    <xf numFmtId="262" fontId="8" fillId="0" borderId="0"/>
    <xf numFmtId="261" fontId="8" fillId="0" borderId="0"/>
    <xf numFmtId="213" fontId="75" fillId="0" borderId="0" applyFont="0" applyFill="0" applyBorder="0" applyAlignment="0" applyProtection="0"/>
    <xf numFmtId="264" fontId="8" fillId="0" borderId="0"/>
    <xf numFmtId="264" fontId="8" fillId="0" borderId="0"/>
    <xf numFmtId="264" fontId="8" fillId="0" borderId="0" applyFill="0" applyBorder="0" applyAlignment="0" applyProtection="0"/>
    <xf numFmtId="264" fontId="8" fillId="0" borderId="0" applyFill="0" applyBorder="0" applyAlignment="0" applyProtection="0"/>
    <xf numFmtId="0" fontId="8" fillId="0" borderId="0"/>
    <xf numFmtId="201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205" fontId="75" fillId="0" borderId="0" applyFont="0" applyFill="0" applyBorder="0" applyAlignment="0" applyProtection="0"/>
    <xf numFmtId="199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213" fontId="75" fillId="0" borderId="0" applyFont="0" applyFill="0" applyBorder="0" applyAlignment="0" applyProtection="0"/>
    <xf numFmtId="214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201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205" fontId="75" fillId="0" borderId="0" applyFont="0" applyFill="0" applyBorder="0" applyAlignment="0" applyProtection="0"/>
    <xf numFmtId="205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205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205" fontId="75" fillId="0" borderId="0" applyFont="0" applyFill="0" applyBorder="0" applyAlignment="0" applyProtection="0"/>
    <xf numFmtId="215" fontId="75" fillId="0" borderId="0" applyFont="0" applyFill="0" applyBorder="0" applyAlignment="0" applyProtection="0"/>
    <xf numFmtId="165" fontId="67" fillId="0" borderId="0" applyFont="0" applyFill="0" applyBorder="0" applyAlignment="0" applyProtection="0"/>
    <xf numFmtId="263" fontId="8" fillId="0" borderId="0"/>
    <xf numFmtId="263" fontId="8" fillId="0" borderId="0"/>
    <xf numFmtId="263" fontId="8" fillId="0" borderId="0" applyFill="0" applyBorder="0" applyAlignment="0" applyProtection="0"/>
    <xf numFmtId="263" fontId="8" fillId="0" borderId="0" applyFill="0" applyBorder="0" applyAlignment="0" applyProtection="0"/>
    <xf numFmtId="0" fontId="8" fillId="0" borderId="0"/>
    <xf numFmtId="165" fontId="67" fillId="0" borderId="0" applyFont="0" applyFill="0" applyBorder="0" applyAlignment="0" applyProtection="0"/>
    <xf numFmtId="263" fontId="8" fillId="0" borderId="0"/>
    <xf numFmtId="264" fontId="8" fillId="0" borderId="0"/>
    <xf numFmtId="218" fontId="75" fillId="0" borderId="0" applyFont="0" applyFill="0" applyBorder="0" applyAlignment="0" applyProtection="0"/>
    <xf numFmtId="265" fontId="8" fillId="0" borderId="0"/>
    <xf numFmtId="265" fontId="8" fillId="0" borderId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0" fontId="8" fillId="0" borderId="0"/>
    <xf numFmtId="206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198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18" fontId="75" fillId="0" borderId="0" applyFont="0" applyFill="0" applyBorder="0" applyAlignment="0" applyProtection="0"/>
    <xf numFmtId="220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06" fontId="75" fillId="0" borderId="0" applyFont="0" applyFill="0" applyBorder="0" applyAlignment="0" applyProtection="0"/>
    <xf numFmtId="203" fontId="67" fillId="0" borderId="0" applyFont="0" applyFill="0" applyBorder="0" applyAlignment="0" applyProtection="0"/>
    <xf numFmtId="221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22" fontId="75" fillId="0" borderId="0" applyFont="0" applyFill="0" applyBorder="0" applyAlignment="0" applyProtection="0"/>
    <xf numFmtId="265" fontId="8" fillId="0" borderId="0"/>
    <xf numFmtId="42" fontId="75" fillId="0" borderId="0" applyFont="0" applyFill="0" applyBorder="0" applyAlignment="0" applyProtection="0"/>
    <xf numFmtId="210" fontId="75" fillId="0" borderId="0" applyFont="0" applyFill="0" applyBorder="0" applyAlignment="0" applyProtection="0"/>
    <xf numFmtId="191" fontId="67" fillId="0" borderId="0" applyFont="0" applyFill="0" applyBorder="0" applyAlignment="0" applyProtection="0"/>
    <xf numFmtId="211" fontId="75" fillId="0" borderId="0" applyFont="0" applyFill="0" applyBorder="0" applyAlignment="0" applyProtection="0"/>
    <xf numFmtId="210" fontId="75" fillId="0" borderId="0" applyFont="0" applyFill="0" applyBorder="0" applyAlignment="0" applyProtection="0"/>
    <xf numFmtId="191" fontId="75" fillId="0" borderId="0" applyFont="0" applyFill="0" applyBorder="0" applyAlignment="0" applyProtection="0"/>
    <xf numFmtId="216" fontId="75" fillId="0" borderId="0" applyFont="0" applyFill="0" applyBorder="0" applyAlignment="0" applyProtection="0"/>
    <xf numFmtId="191" fontId="75" fillId="0" borderId="0" applyFont="0" applyFill="0" applyBorder="0" applyAlignment="0" applyProtection="0"/>
    <xf numFmtId="217" fontId="75" fillId="0" borderId="0" applyFont="0" applyFill="0" applyBorder="0" applyAlignment="0" applyProtection="0"/>
    <xf numFmtId="164" fontId="67" fillId="0" borderId="0" applyFont="0" applyFill="0" applyBorder="0" applyAlignment="0" applyProtection="0"/>
    <xf numFmtId="261" fontId="8" fillId="0" borderId="0"/>
    <xf numFmtId="261" fontId="8" fillId="0" borderId="0"/>
    <xf numFmtId="261" fontId="8" fillId="0" borderId="0" applyFill="0" applyBorder="0" applyAlignment="0" applyProtection="0"/>
    <xf numFmtId="261" fontId="8" fillId="0" borderId="0" applyFill="0" applyBorder="0" applyAlignment="0" applyProtection="0"/>
    <xf numFmtId="0" fontId="8" fillId="0" borderId="0"/>
    <xf numFmtId="164" fontId="67" fillId="0" borderId="0" applyFont="0" applyFill="0" applyBorder="0" applyAlignment="0" applyProtection="0"/>
    <xf numFmtId="261" fontId="8" fillId="0" borderId="0"/>
    <xf numFmtId="262" fontId="8" fillId="0" borderId="0"/>
    <xf numFmtId="165" fontId="67" fillId="0" borderId="0" applyFont="0" applyFill="0" applyBorder="0" applyAlignment="0" applyProtection="0"/>
    <xf numFmtId="263" fontId="8" fillId="0" borderId="0"/>
    <xf numFmtId="263" fontId="8" fillId="0" borderId="0"/>
    <xf numFmtId="263" fontId="8" fillId="0" borderId="0" applyFill="0" applyBorder="0" applyAlignment="0" applyProtection="0"/>
    <xf numFmtId="263" fontId="8" fillId="0" borderId="0" applyFill="0" applyBorder="0" applyAlignment="0" applyProtection="0"/>
    <xf numFmtId="0" fontId="8" fillId="0" borderId="0"/>
    <xf numFmtId="218" fontId="75" fillId="0" borderId="0" applyFont="0" applyFill="0" applyBorder="0" applyAlignment="0" applyProtection="0"/>
    <xf numFmtId="265" fontId="8" fillId="0" borderId="0"/>
    <xf numFmtId="265" fontId="8" fillId="0" borderId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0" fontId="8" fillId="0" borderId="0"/>
    <xf numFmtId="206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198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18" fontId="75" fillId="0" borderId="0" applyFont="0" applyFill="0" applyBorder="0" applyAlignment="0" applyProtection="0"/>
    <xf numFmtId="220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06" fontId="75" fillId="0" borderId="0" applyFont="0" applyFill="0" applyBorder="0" applyAlignment="0" applyProtection="0"/>
    <xf numFmtId="203" fontId="67" fillId="0" borderId="0" applyFont="0" applyFill="0" applyBorder="0" applyAlignment="0" applyProtection="0"/>
    <xf numFmtId="221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22" fontId="75" fillId="0" borderId="0" applyFont="0" applyFill="0" applyBorder="0" applyAlignment="0" applyProtection="0"/>
    <xf numFmtId="265" fontId="8" fillId="0" borderId="0"/>
    <xf numFmtId="213" fontId="75" fillId="0" borderId="0" applyFont="0" applyFill="0" applyBorder="0" applyAlignment="0" applyProtection="0"/>
    <xf numFmtId="264" fontId="8" fillId="0" borderId="0"/>
    <xf numFmtId="264" fontId="8" fillId="0" borderId="0"/>
    <xf numFmtId="264" fontId="8" fillId="0" borderId="0" applyFill="0" applyBorder="0" applyAlignment="0" applyProtection="0"/>
    <xf numFmtId="264" fontId="8" fillId="0" borderId="0" applyFill="0" applyBorder="0" applyAlignment="0" applyProtection="0"/>
    <xf numFmtId="0" fontId="8" fillId="0" borderId="0"/>
    <xf numFmtId="201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205" fontId="75" fillId="0" borderId="0" applyFont="0" applyFill="0" applyBorder="0" applyAlignment="0" applyProtection="0"/>
    <xf numFmtId="199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213" fontId="75" fillId="0" borderId="0" applyFont="0" applyFill="0" applyBorder="0" applyAlignment="0" applyProtection="0"/>
    <xf numFmtId="214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201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205" fontId="75" fillId="0" borderId="0" applyFont="0" applyFill="0" applyBorder="0" applyAlignment="0" applyProtection="0"/>
    <xf numFmtId="205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205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205" fontId="75" fillId="0" borderId="0" applyFont="0" applyFill="0" applyBorder="0" applyAlignment="0" applyProtection="0"/>
    <xf numFmtId="215" fontId="75" fillId="0" borderId="0" applyFont="0" applyFill="0" applyBorder="0" applyAlignment="0" applyProtection="0"/>
    <xf numFmtId="264" fontId="8" fillId="0" borderId="0"/>
    <xf numFmtId="164" fontId="67" fillId="0" borderId="0" applyFont="0" applyFill="0" applyBorder="0" applyAlignment="0" applyProtection="0"/>
    <xf numFmtId="261" fontId="8" fillId="0" borderId="0"/>
    <xf numFmtId="261" fontId="8" fillId="0" borderId="0"/>
    <xf numFmtId="261" fontId="8" fillId="0" borderId="0" applyFill="0" applyBorder="0" applyAlignment="0" applyProtection="0"/>
    <xf numFmtId="261" fontId="8" fillId="0" borderId="0" applyFill="0" applyBorder="0" applyAlignment="0" applyProtection="0"/>
    <xf numFmtId="0" fontId="8" fillId="0" borderId="0"/>
    <xf numFmtId="164" fontId="67" fillId="0" borderId="0" applyFont="0" applyFill="0" applyBorder="0" applyAlignment="0" applyProtection="0"/>
    <xf numFmtId="261" fontId="8" fillId="0" borderId="0"/>
    <xf numFmtId="183" fontId="67" fillId="0" borderId="0" applyFont="0" applyFill="0" applyBorder="0" applyAlignment="0" applyProtection="0"/>
    <xf numFmtId="257" fontId="8" fillId="0" borderId="0"/>
    <xf numFmtId="257" fontId="8" fillId="0" borderId="0"/>
    <xf numFmtId="257" fontId="8" fillId="0" borderId="0" applyFill="0" applyBorder="0" applyAlignment="0" applyProtection="0"/>
    <xf numFmtId="257" fontId="8" fillId="0" borderId="0" applyFill="0" applyBorder="0" applyAlignment="0" applyProtection="0"/>
    <xf numFmtId="0" fontId="8" fillId="0" borderId="0"/>
    <xf numFmtId="183" fontId="67" fillId="0" borderId="0" applyFont="0" applyFill="0" applyBorder="0" applyAlignment="0" applyProtection="0"/>
    <xf numFmtId="183" fontId="67" fillId="0" borderId="0" applyFont="0" applyFill="0" applyBorder="0" applyAlignment="0" applyProtection="0"/>
    <xf numFmtId="212" fontId="67" fillId="0" borderId="0" applyFont="0" applyFill="0" applyBorder="0" applyAlignment="0" applyProtection="0"/>
    <xf numFmtId="257" fontId="8" fillId="0" borderId="0"/>
    <xf numFmtId="165" fontId="67" fillId="0" borderId="0" applyFont="0" applyFill="0" applyBorder="0" applyAlignment="0" applyProtection="0"/>
    <xf numFmtId="263" fontId="8" fillId="0" borderId="0"/>
    <xf numFmtId="210" fontId="75" fillId="0" borderId="0" applyFont="0" applyFill="0" applyBorder="0" applyAlignment="0" applyProtection="0"/>
    <xf numFmtId="191" fontId="75" fillId="0" borderId="0" applyFont="0" applyFill="0" applyBorder="0" applyAlignment="0" applyProtection="0"/>
    <xf numFmtId="216" fontId="75" fillId="0" borderId="0" applyFont="0" applyFill="0" applyBorder="0" applyAlignment="0" applyProtection="0"/>
    <xf numFmtId="191" fontId="75" fillId="0" borderId="0" applyFont="0" applyFill="0" applyBorder="0" applyAlignment="0" applyProtection="0"/>
    <xf numFmtId="217" fontId="75" fillId="0" borderId="0" applyFont="0" applyFill="0" applyBorder="0" applyAlignment="0" applyProtection="0"/>
    <xf numFmtId="262" fontId="8" fillId="0" borderId="0"/>
    <xf numFmtId="262" fontId="8" fillId="0" borderId="0"/>
    <xf numFmtId="262" fontId="8" fillId="0" borderId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0" fontId="8" fillId="0" borderId="0"/>
    <xf numFmtId="42" fontId="75" fillId="0" borderId="0" applyFont="0" applyFill="0" applyBorder="0" applyAlignment="0" applyProtection="0"/>
    <xf numFmtId="164" fontId="67" fillId="0" borderId="0" applyFont="0" applyFill="0" applyBorder="0" applyAlignment="0" applyProtection="0"/>
    <xf numFmtId="261" fontId="8" fillId="0" borderId="0"/>
    <xf numFmtId="261" fontId="8" fillId="0" borderId="0"/>
    <xf numFmtId="261" fontId="8" fillId="0" borderId="0" applyFill="0" applyBorder="0" applyAlignment="0" applyProtection="0"/>
    <xf numFmtId="261" fontId="8" fillId="0" borderId="0" applyFill="0" applyBorder="0" applyAlignment="0" applyProtection="0"/>
    <xf numFmtId="0" fontId="8" fillId="0" borderId="0"/>
    <xf numFmtId="218" fontId="75" fillId="0" borderId="0" applyFont="0" applyFill="0" applyBorder="0" applyAlignment="0" applyProtection="0"/>
    <xf numFmtId="265" fontId="8" fillId="0" borderId="0"/>
    <xf numFmtId="265" fontId="8" fillId="0" borderId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0" fontId="8" fillId="0" borderId="0"/>
    <xf numFmtId="206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198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18" fontId="75" fillId="0" borderId="0" applyFont="0" applyFill="0" applyBorder="0" applyAlignment="0" applyProtection="0"/>
    <xf numFmtId="220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06" fontId="75" fillId="0" borderId="0" applyFont="0" applyFill="0" applyBorder="0" applyAlignment="0" applyProtection="0"/>
    <xf numFmtId="203" fontId="67" fillId="0" borderId="0" applyFont="0" applyFill="0" applyBorder="0" applyAlignment="0" applyProtection="0"/>
    <xf numFmtId="221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22" fontId="75" fillId="0" borderId="0" applyFont="0" applyFill="0" applyBorder="0" applyAlignment="0" applyProtection="0"/>
    <xf numFmtId="265" fontId="8" fillId="0" borderId="0"/>
    <xf numFmtId="213" fontId="75" fillId="0" borderId="0" applyFont="0" applyFill="0" applyBorder="0" applyAlignment="0" applyProtection="0"/>
    <xf numFmtId="264" fontId="8" fillId="0" borderId="0"/>
    <xf numFmtId="264" fontId="8" fillId="0" borderId="0"/>
    <xf numFmtId="264" fontId="8" fillId="0" borderId="0" applyFill="0" applyBorder="0" applyAlignment="0" applyProtection="0"/>
    <xf numFmtId="264" fontId="8" fillId="0" borderId="0" applyFill="0" applyBorder="0" applyAlignment="0" applyProtection="0"/>
    <xf numFmtId="0" fontId="8" fillId="0" borderId="0"/>
    <xf numFmtId="201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205" fontId="75" fillId="0" borderId="0" applyFont="0" applyFill="0" applyBorder="0" applyAlignment="0" applyProtection="0"/>
    <xf numFmtId="199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213" fontId="75" fillId="0" borderId="0" applyFont="0" applyFill="0" applyBorder="0" applyAlignment="0" applyProtection="0"/>
    <xf numFmtId="214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201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205" fontId="75" fillId="0" borderId="0" applyFont="0" applyFill="0" applyBorder="0" applyAlignment="0" applyProtection="0"/>
    <xf numFmtId="205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205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205" fontId="75" fillId="0" borderId="0" applyFont="0" applyFill="0" applyBorder="0" applyAlignment="0" applyProtection="0"/>
    <xf numFmtId="215" fontId="75" fillId="0" borderId="0" applyFont="0" applyFill="0" applyBorder="0" applyAlignment="0" applyProtection="0"/>
    <xf numFmtId="264" fontId="8" fillId="0" borderId="0"/>
    <xf numFmtId="183" fontId="67" fillId="0" borderId="0" applyFont="0" applyFill="0" applyBorder="0" applyAlignment="0" applyProtection="0"/>
    <xf numFmtId="257" fontId="8" fillId="0" borderId="0"/>
    <xf numFmtId="257" fontId="8" fillId="0" borderId="0"/>
    <xf numFmtId="257" fontId="8" fillId="0" borderId="0" applyFill="0" applyBorder="0" applyAlignment="0" applyProtection="0"/>
    <xf numFmtId="257" fontId="8" fillId="0" borderId="0" applyFill="0" applyBorder="0" applyAlignment="0" applyProtection="0"/>
    <xf numFmtId="0" fontId="8" fillId="0" borderId="0"/>
    <xf numFmtId="183" fontId="67" fillId="0" borderId="0" applyFont="0" applyFill="0" applyBorder="0" applyAlignment="0" applyProtection="0"/>
    <xf numFmtId="183" fontId="67" fillId="0" borderId="0" applyFont="0" applyFill="0" applyBorder="0" applyAlignment="0" applyProtection="0"/>
    <xf numFmtId="212" fontId="67" fillId="0" borderId="0" applyFont="0" applyFill="0" applyBorder="0" applyAlignment="0" applyProtection="0"/>
    <xf numFmtId="257" fontId="8" fillId="0" borderId="0"/>
    <xf numFmtId="165" fontId="67" fillId="0" borderId="0" applyFont="0" applyFill="0" applyBorder="0" applyAlignment="0" applyProtection="0"/>
    <xf numFmtId="263" fontId="8" fillId="0" borderId="0"/>
    <xf numFmtId="263" fontId="8" fillId="0" borderId="0"/>
    <xf numFmtId="263" fontId="8" fillId="0" borderId="0" applyFill="0" applyBorder="0" applyAlignment="0" applyProtection="0"/>
    <xf numFmtId="263" fontId="8" fillId="0" borderId="0" applyFill="0" applyBorder="0" applyAlignment="0" applyProtection="0"/>
    <xf numFmtId="0" fontId="8" fillId="0" borderId="0"/>
    <xf numFmtId="165" fontId="67" fillId="0" borderId="0" applyFont="0" applyFill="0" applyBorder="0" applyAlignment="0" applyProtection="0"/>
    <xf numFmtId="263" fontId="8" fillId="0" borderId="0"/>
    <xf numFmtId="164" fontId="67" fillId="0" borderId="0" applyFont="0" applyFill="0" applyBorder="0" applyAlignment="0" applyProtection="0"/>
    <xf numFmtId="261" fontId="8" fillId="0" borderId="0"/>
    <xf numFmtId="257" fontId="8" fillId="0" borderId="0"/>
    <xf numFmtId="257" fontId="8" fillId="0" borderId="0"/>
    <xf numFmtId="257" fontId="8" fillId="0" borderId="0"/>
    <xf numFmtId="197" fontId="76" fillId="0" borderId="0" applyFont="0" applyFill="0" applyBorder="0" applyAlignment="0" applyProtection="0"/>
    <xf numFmtId="179" fontId="76" fillId="0" borderId="0" applyFont="0" applyFill="0" applyBorder="0" applyAlignment="0" applyProtection="0"/>
    <xf numFmtId="266" fontId="8" fillId="0" borderId="0"/>
    <xf numFmtId="267" fontId="8" fillId="0" borderId="0"/>
    <xf numFmtId="0" fontId="77" fillId="0" borderId="0"/>
    <xf numFmtId="0" fontId="3" fillId="2" borderId="0"/>
    <xf numFmtId="0" fontId="3" fillId="3" borderId="0"/>
    <xf numFmtId="0" fontId="3" fillId="3" borderId="0"/>
    <xf numFmtId="0" fontId="3" fillId="3" borderId="0"/>
    <xf numFmtId="0" fontId="3" fillId="3" borderId="0"/>
    <xf numFmtId="0" fontId="8" fillId="0" borderId="0"/>
    <xf numFmtId="0" fontId="3" fillId="2" borderId="0"/>
    <xf numFmtId="0" fontId="3" fillId="3" borderId="0"/>
    <xf numFmtId="9" fontId="78" fillId="0" borderId="0" applyBorder="0" applyAlignment="0" applyProtection="0"/>
    <xf numFmtId="0" fontId="4" fillId="2" borderId="0"/>
    <xf numFmtId="0" fontId="4" fillId="3" borderId="0"/>
    <xf numFmtId="0" fontId="4" fillId="3" borderId="0"/>
    <xf numFmtId="0" fontId="4" fillId="3" borderId="0"/>
    <xf numFmtId="0" fontId="4" fillId="3" borderId="0"/>
    <xf numFmtId="0" fontId="8" fillId="0" borderId="0"/>
    <xf numFmtId="0" fontId="4" fillId="2" borderId="0"/>
    <xf numFmtId="0" fontId="4" fillId="3" borderId="0"/>
    <xf numFmtId="0" fontId="25" fillId="4" borderId="0" applyNumberFormat="0" applyBorder="0" applyAlignment="0" applyProtection="0"/>
    <xf numFmtId="0" fontId="36" fillId="5" borderId="0"/>
    <xf numFmtId="0" fontId="36" fillId="5" borderId="0"/>
    <xf numFmtId="0" fontId="36" fillId="5" borderId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8" fillId="0" borderId="0"/>
    <xf numFmtId="0" fontId="36" fillId="5" borderId="0"/>
    <xf numFmtId="0" fontId="36" fillId="5" borderId="0"/>
    <xf numFmtId="0" fontId="36" fillId="5" borderId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8" fillId="0" borderId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8" fillId="0" borderId="0"/>
    <xf numFmtId="0" fontId="25" fillId="6" borderId="0" applyNumberFormat="0" applyBorder="0" applyAlignment="0" applyProtection="0"/>
    <xf numFmtId="0" fontId="36" fillId="7" borderId="0"/>
    <xf numFmtId="0" fontId="36" fillId="7" borderId="0"/>
    <xf numFmtId="0" fontId="36" fillId="7" borderId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8" fillId="0" borderId="0"/>
    <xf numFmtId="0" fontId="36" fillId="7" borderId="0"/>
    <xf numFmtId="0" fontId="36" fillId="7" borderId="0"/>
    <xf numFmtId="0" fontId="36" fillId="7" borderId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8" fillId="0" borderId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8" fillId="0" borderId="0"/>
    <xf numFmtId="0" fontId="25" fillId="8" borderId="0" applyNumberFormat="0" applyBorder="0" applyAlignment="0" applyProtection="0"/>
    <xf numFmtId="0" fontId="36" fillId="9" borderId="0"/>
    <xf numFmtId="0" fontId="36" fillId="9" borderId="0"/>
    <xf numFmtId="0" fontId="36" fillId="9" borderId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8" fillId="0" borderId="0"/>
    <xf numFmtId="0" fontId="36" fillId="9" borderId="0"/>
    <xf numFmtId="0" fontId="36" fillId="9" borderId="0"/>
    <xf numFmtId="0" fontId="36" fillId="9" borderId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8" fillId="0" borderId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8" fillId="0" borderId="0"/>
    <xf numFmtId="0" fontId="25" fillId="10" borderId="0" applyNumberFormat="0" applyBorder="0" applyAlignment="0" applyProtection="0"/>
    <xf numFmtId="0" fontId="36" fillId="11" borderId="0"/>
    <xf numFmtId="0" fontId="36" fillId="11" borderId="0"/>
    <xf numFmtId="0" fontId="36" fillId="11" borderId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8" fillId="0" borderId="0"/>
    <xf numFmtId="0" fontId="36" fillId="11" borderId="0"/>
    <xf numFmtId="0" fontId="36" fillId="11" borderId="0"/>
    <xf numFmtId="0" fontId="36" fillId="11" borderId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8" fillId="0" borderId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8" fillId="0" borderId="0"/>
    <xf numFmtId="0" fontId="25" fillId="12" borderId="0" applyNumberFormat="0" applyBorder="0" applyAlignment="0" applyProtection="0"/>
    <xf numFmtId="0" fontId="36" fillId="13" borderId="0"/>
    <xf numFmtId="0" fontId="36" fillId="13" borderId="0"/>
    <xf numFmtId="0" fontId="36" fillId="13" borderId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8" fillId="0" borderId="0"/>
    <xf numFmtId="0" fontId="36" fillId="13" borderId="0"/>
    <xf numFmtId="0" fontId="36" fillId="13" borderId="0"/>
    <xf numFmtId="0" fontId="36" fillId="13" borderId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8" fillId="0" borderId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8" fillId="0" borderId="0"/>
    <xf numFmtId="0" fontId="25" fillId="14" borderId="0" applyNumberFormat="0" applyBorder="0" applyAlignment="0" applyProtection="0"/>
    <xf numFmtId="0" fontId="36" fillId="15" borderId="0"/>
    <xf numFmtId="0" fontId="36" fillId="15" borderId="0"/>
    <xf numFmtId="0" fontId="36" fillId="15" borderId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8" fillId="0" borderId="0"/>
    <xf numFmtId="0" fontId="36" fillId="15" borderId="0"/>
    <xf numFmtId="0" fontId="36" fillId="15" borderId="0"/>
    <xf numFmtId="0" fontId="36" fillId="15" borderId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8" fillId="0" borderId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8" fillId="0" borderId="0"/>
    <xf numFmtId="0" fontId="5" fillId="2" borderId="0"/>
    <xf numFmtId="0" fontId="5" fillId="3" borderId="0"/>
    <xf numFmtId="0" fontId="5" fillId="3" borderId="0"/>
    <xf numFmtId="0" fontId="5" fillId="3" borderId="0"/>
    <xf numFmtId="0" fontId="5" fillId="3" borderId="0"/>
    <xf numFmtId="0" fontId="8" fillId="0" borderId="0"/>
    <xf numFmtId="0" fontId="5" fillId="2" borderId="0"/>
    <xf numFmtId="0" fontId="5" fillId="3" borderId="0"/>
    <xf numFmtId="0" fontId="19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8" fillId="0" borderId="0"/>
    <xf numFmtId="0" fontId="25" fillId="16" borderId="0" applyNumberFormat="0" applyBorder="0" applyAlignment="0" applyProtection="0"/>
    <xf numFmtId="0" fontId="36" fillId="17" borderId="0"/>
    <xf numFmtId="0" fontId="36" fillId="17" borderId="0"/>
    <xf numFmtId="0" fontId="36" fillId="17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8" fillId="0" borderId="0"/>
    <xf numFmtId="0" fontId="36" fillId="17" borderId="0"/>
    <xf numFmtId="0" fontId="36" fillId="17" borderId="0"/>
    <xf numFmtId="0" fontId="36" fillId="17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8" fillId="0" borderId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8" fillId="0" borderId="0"/>
    <xf numFmtId="0" fontId="25" fillId="18" borderId="0" applyNumberFormat="0" applyBorder="0" applyAlignment="0" applyProtection="0"/>
    <xf numFmtId="0" fontId="36" fillId="19" borderId="0"/>
    <xf numFmtId="0" fontId="36" fillId="19" borderId="0"/>
    <xf numFmtId="0" fontId="36" fillId="19" borderId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8" fillId="0" borderId="0"/>
    <xf numFmtId="0" fontId="36" fillId="19" borderId="0"/>
    <xf numFmtId="0" fontId="36" fillId="19" borderId="0"/>
    <xf numFmtId="0" fontId="36" fillId="19" borderId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8" fillId="0" borderId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8" fillId="0" borderId="0"/>
    <xf numFmtId="0" fontId="25" fillId="20" borderId="0" applyNumberFormat="0" applyBorder="0" applyAlignment="0" applyProtection="0"/>
    <xf numFmtId="0" fontId="36" fillId="21" borderId="0"/>
    <xf numFmtId="0" fontId="36" fillId="21" borderId="0"/>
    <xf numFmtId="0" fontId="36" fillId="21" borderId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8" fillId="0" borderId="0"/>
    <xf numFmtId="0" fontId="36" fillId="21" borderId="0"/>
    <xf numFmtId="0" fontId="36" fillId="21" borderId="0"/>
    <xf numFmtId="0" fontId="36" fillId="21" borderId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8" fillId="0" borderId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8" fillId="0" borderId="0"/>
    <xf numFmtId="0" fontId="25" fillId="10" borderId="0" applyNumberFormat="0" applyBorder="0" applyAlignment="0" applyProtection="0"/>
    <xf numFmtId="0" fontId="36" fillId="11" borderId="0"/>
    <xf numFmtId="0" fontId="36" fillId="11" borderId="0"/>
    <xf numFmtId="0" fontId="36" fillId="11" borderId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8" fillId="0" borderId="0"/>
    <xf numFmtId="0" fontId="36" fillId="11" borderId="0"/>
    <xf numFmtId="0" fontId="36" fillId="11" borderId="0"/>
    <xf numFmtId="0" fontId="36" fillId="11" borderId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8" fillId="0" borderId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8" fillId="0" borderId="0"/>
    <xf numFmtId="0" fontId="25" fillId="16" borderId="0" applyNumberFormat="0" applyBorder="0" applyAlignment="0" applyProtection="0"/>
    <xf numFmtId="0" fontId="36" fillId="17" borderId="0"/>
    <xf numFmtId="0" fontId="36" fillId="17" borderId="0"/>
    <xf numFmtId="0" fontId="36" fillId="17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8" fillId="0" borderId="0"/>
    <xf numFmtId="0" fontId="36" fillId="17" borderId="0"/>
    <xf numFmtId="0" fontId="36" fillId="17" borderId="0"/>
    <xf numFmtId="0" fontId="36" fillId="17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8" fillId="0" borderId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8" fillId="0" borderId="0"/>
    <xf numFmtId="0" fontId="25" fillId="22" borderId="0" applyNumberFormat="0" applyBorder="0" applyAlignment="0" applyProtection="0"/>
    <xf numFmtId="0" fontId="36" fillId="23" borderId="0"/>
    <xf numFmtId="0" fontId="36" fillId="23" borderId="0"/>
    <xf numFmtId="0" fontId="36" fillId="23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8" fillId="0" borderId="0"/>
    <xf numFmtId="0" fontId="36" fillId="23" borderId="0"/>
    <xf numFmtId="0" fontId="36" fillId="23" borderId="0"/>
    <xf numFmtId="0" fontId="36" fillId="23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8" fillId="0" borderId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8" fillId="0" borderId="0"/>
    <xf numFmtId="168" fontId="40" fillId="0" borderId="1" applyNumberFormat="0" applyFont="0" applyBorder="0" applyAlignment="0">
      <alignment horizontal="center" vertical="center"/>
    </xf>
    <xf numFmtId="0" fontId="26" fillId="24" borderId="0" applyNumberFormat="0" applyBorder="0" applyAlignment="0" applyProtection="0"/>
    <xf numFmtId="0" fontId="79" fillId="25" borderId="0"/>
    <xf numFmtId="0" fontId="79" fillId="25" borderId="0"/>
    <xf numFmtId="0" fontId="79" fillId="25" borderId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8" fillId="0" borderId="0"/>
    <xf numFmtId="0" fontId="79" fillId="25" borderId="0"/>
    <xf numFmtId="0" fontId="79" fillId="25" borderId="0"/>
    <xf numFmtId="0" fontId="79" fillId="25" borderId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8" fillId="0" borderId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8" fillId="0" borderId="0"/>
    <xf numFmtId="0" fontId="26" fillId="18" borderId="0" applyNumberFormat="0" applyBorder="0" applyAlignment="0" applyProtection="0"/>
    <xf numFmtId="0" fontId="79" fillId="19" borderId="0"/>
    <xf numFmtId="0" fontId="79" fillId="19" borderId="0"/>
    <xf numFmtId="0" fontId="79" fillId="19" borderId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8" fillId="0" borderId="0"/>
    <xf numFmtId="0" fontId="79" fillId="19" borderId="0"/>
    <xf numFmtId="0" fontId="79" fillId="19" borderId="0"/>
    <xf numFmtId="0" fontId="79" fillId="19" borderId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8" fillId="0" borderId="0"/>
    <xf numFmtId="0" fontId="79" fillId="18" borderId="0" applyNumberFormat="0" applyBorder="0" applyAlignment="0" applyProtection="0"/>
    <xf numFmtId="0" fontId="79" fillId="19" borderId="0" applyNumberFormat="0" applyBorder="0" applyAlignment="0" applyProtection="0"/>
    <xf numFmtId="0" fontId="8" fillId="0" borderId="0"/>
    <xf numFmtId="0" fontId="26" fillId="20" borderId="0" applyNumberFormat="0" applyBorder="0" applyAlignment="0" applyProtection="0"/>
    <xf numFmtId="0" fontId="79" fillId="21" borderId="0"/>
    <xf numFmtId="0" fontId="79" fillId="21" borderId="0"/>
    <xf numFmtId="0" fontId="79" fillId="21" borderId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8" fillId="0" borderId="0"/>
    <xf numFmtId="0" fontId="79" fillId="21" borderId="0"/>
    <xf numFmtId="0" fontId="79" fillId="21" borderId="0"/>
    <xf numFmtId="0" fontId="79" fillId="21" borderId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8" fillId="0" borderId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8" fillId="0" borderId="0"/>
    <xf numFmtId="0" fontId="26" fillId="26" borderId="0" applyNumberFormat="0" applyBorder="0" applyAlignment="0" applyProtection="0"/>
    <xf numFmtId="0" fontId="79" fillId="27" borderId="0"/>
    <xf numFmtId="0" fontId="79" fillId="27" borderId="0"/>
    <xf numFmtId="0" fontId="79" fillId="27" borderId="0"/>
    <xf numFmtId="0" fontId="79" fillId="27" borderId="0" applyNumberFormat="0" applyBorder="0" applyAlignment="0" applyProtection="0"/>
    <xf numFmtId="0" fontId="79" fillId="27" borderId="0" applyNumberFormat="0" applyBorder="0" applyAlignment="0" applyProtection="0"/>
    <xf numFmtId="0" fontId="8" fillId="0" borderId="0"/>
    <xf numFmtId="0" fontId="79" fillId="27" borderId="0"/>
    <xf numFmtId="0" fontId="79" fillId="27" borderId="0"/>
    <xf numFmtId="0" fontId="79" fillId="27" borderId="0"/>
    <xf numFmtId="0" fontId="79" fillId="27" borderId="0" applyNumberFormat="0" applyBorder="0" applyAlignment="0" applyProtection="0"/>
    <xf numFmtId="0" fontId="79" fillId="27" borderId="0" applyNumberFormat="0" applyBorder="0" applyAlignment="0" applyProtection="0"/>
    <xf numFmtId="0" fontId="8" fillId="0" borderId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8" fillId="0" borderId="0"/>
    <xf numFmtId="0" fontId="26" fillId="28" borderId="0" applyNumberFormat="0" applyBorder="0" applyAlignment="0" applyProtection="0"/>
    <xf numFmtId="0" fontId="79" fillId="29" borderId="0"/>
    <xf numFmtId="0" fontId="79" fillId="29" borderId="0"/>
    <xf numFmtId="0" fontId="79" fillId="29" borderId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8" fillId="0" borderId="0"/>
    <xf numFmtId="0" fontId="79" fillId="29" borderId="0"/>
    <xf numFmtId="0" fontId="79" fillId="29" borderId="0"/>
    <xf numFmtId="0" fontId="79" fillId="29" borderId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8" fillId="0" borderId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8" fillId="0" borderId="0"/>
    <xf numFmtId="0" fontId="26" fillId="30" borderId="0" applyNumberFormat="0" applyBorder="0" applyAlignment="0" applyProtection="0"/>
    <xf numFmtId="0" fontId="79" fillId="31" borderId="0"/>
    <xf numFmtId="0" fontId="79" fillId="31" borderId="0"/>
    <xf numFmtId="0" fontId="79" fillId="31" borderId="0"/>
    <xf numFmtId="0" fontId="79" fillId="31" borderId="0" applyNumberFormat="0" applyBorder="0" applyAlignment="0" applyProtection="0"/>
    <xf numFmtId="0" fontId="79" fillId="31" borderId="0" applyNumberFormat="0" applyBorder="0" applyAlignment="0" applyProtection="0"/>
    <xf numFmtId="0" fontId="8" fillId="0" borderId="0"/>
    <xf numFmtId="0" fontId="79" fillId="31" borderId="0"/>
    <xf numFmtId="0" fontId="79" fillId="31" borderId="0"/>
    <xf numFmtId="0" fontId="79" fillId="31" borderId="0"/>
    <xf numFmtId="0" fontId="79" fillId="31" borderId="0" applyNumberFormat="0" applyBorder="0" applyAlignment="0" applyProtection="0"/>
    <xf numFmtId="0" fontId="79" fillId="31" borderId="0" applyNumberFormat="0" applyBorder="0" applyAlignment="0" applyProtection="0"/>
    <xf numFmtId="0" fontId="8" fillId="0" borderId="0"/>
    <xf numFmtId="0" fontId="79" fillId="30" borderId="0" applyNumberFormat="0" applyBorder="0" applyAlignment="0" applyProtection="0"/>
    <xf numFmtId="0" fontId="79" fillId="31" borderId="0" applyNumberFormat="0" applyBorder="0" applyAlignment="0" applyProtection="0"/>
    <xf numFmtId="0" fontId="8" fillId="0" borderId="0"/>
    <xf numFmtId="3" fontId="80" fillId="0" borderId="0">
      <alignment vertical="center"/>
    </xf>
    <xf numFmtId="0" fontId="26" fillId="32" borderId="0" applyNumberFormat="0" applyBorder="0" applyAlignment="0" applyProtection="0"/>
    <xf numFmtId="0" fontId="79" fillId="33" borderId="0"/>
    <xf numFmtId="0" fontId="79" fillId="33" borderId="0"/>
    <xf numFmtId="0" fontId="79" fillId="33" borderId="0"/>
    <xf numFmtId="0" fontId="79" fillId="33" borderId="0" applyNumberFormat="0" applyBorder="0" applyAlignment="0" applyProtection="0"/>
    <xf numFmtId="0" fontId="79" fillId="33" borderId="0" applyNumberFormat="0" applyBorder="0" applyAlignment="0" applyProtection="0"/>
    <xf numFmtId="0" fontId="8" fillId="0" borderId="0"/>
    <xf numFmtId="0" fontId="79" fillId="33" borderId="0"/>
    <xf numFmtId="0" fontId="79" fillId="33" borderId="0"/>
    <xf numFmtId="0" fontId="79" fillId="33" borderId="0"/>
    <xf numFmtId="0" fontId="79" fillId="33" borderId="0" applyNumberFormat="0" applyBorder="0" applyAlignment="0" applyProtection="0"/>
    <xf numFmtId="0" fontId="79" fillId="33" borderId="0" applyNumberFormat="0" applyBorder="0" applyAlignment="0" applyProtection="0"/>
    <xf numFmtId="0" fontId="8" fillId="0" borderId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8" fillId="0" borderId="0"/>
    <xf numFmtId="0" fontId="26" fillId="34" borderId="0" applyNumberFormat="0" applyBorder="0" applyAlignment="0" applyProtection="0"/>
    <xf numFmtId="0" fontId="79" fillId="35" borderId="0"/>
    <xf numFmtId="0" fontId="79" fillId="35" borderId="0"/>
    <xf numFmtId="0" fontId="79" fillId="35" borderId="0"/>
    <xf numFmtId="0" fontId="79" fillId="35" borderId="0" applyNumberFormat="0" applyBorder="0" applyAlignment="0" applyProtection="0"/>
    <xf numFmtId="0" fontId="79" fillId="35" borderId="0" applyNumberFormat="0" applyBorder="0" applyAlignment="0" applyProtection="0"/>
    <xf numFmtId="0" fontId="8" fillId="0" borderId="0"/>
    <xf numFmtId="0" fontId="79" fillId="35" borderId="0"/>
    <xf numFmtId="0" fontId="79" fillId="35" borderId="0"/>
    <xf numFmtId="0" fontId="79" fillId="35" borderId="0"/>
    <xf numFmtId="0" fontId="79" fillId="35" borderId="0" applyNumberFormat="0" applyBorder="0" applyAlignment="0" applyProtection="0"/>
    <xf numFmtId="0" fontId="79" fillId="35" borderId="0" applyNumberFormat="0" applyBorder="0" applyAlignment="0" applyProtection="0"/>
    <xf numFmtId="0" fontId="8" fillId="0" borderId="0"/>
    <xf numFmtId="0" fontId="79" fillId="34" borderId="0" applyNumberFormat="0" applyBorder="0" applyAlignment="0" applyProtection="0"/>
    <xf numFmtId="0" fontId="79" fillId="35" borderId="0" applyNumberFormat="0" applyBorder="0" applyAlignment="0" applyProtection="0"/>
    <xf numFmtId="0" fontId="8" fillId="0" borderId="0"/>
    <xf numFmtId="0" fontId="26" fillId="36" borderId="0" applyNumberFormat="0" applyBorder="0" applyAlignment="0" applyProtection="0"/>
    <xf numFmtId="0" fontId="79" fillId="37" borderId="0"/>
    <xf numFmtId="0" fontId="79" fillId="37" borderId="0"/>
    <xf numFmtId="0" fontId="79" fillId="37" borderId="0"/>
    <xf numFmtId="0" fontId="79" fillId="37" borderId="0" applyNumberFormat="0" applyBorder="0" applyAlignment="0" applyProtection="0"/>
    <xf numFmtId="0" fontId="79" fillId="37" borderId="0" applyNumberFormat="0" applyBorder="0" applyAlignment="0" applyProtection="0"/>
    <xf numFmtId="0" fontId="8" fillId="0" borderId="0"/>
    <xf numFmtId="0" fontId="79" fillId="37" borderId="0"/>
    <xf numFmtId="0" fontId="79" fillId="37" borderId="0"/>
    <xf numFmtId="0" fontId="79" fillId="37" borderId="0"/>
    <xf numFmtId="0" fontId="79" fillId="37" borderId="0" applyNumberFormat="0" applyBorder="0" applyAlignment="0" applyProtection="0"/>
    <xf numFmtId="0" fontId="79" fillId="37" borderId="0" applyNumberFormat="0" applyBorder="0" applyAlignment="0" applyProtection="0"/>
    <xf numFmtId="0" fontId="8" fillId="0" borderId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8" fillId="0" borderId="0"/>
    <xf numFmtId="0" fontId="26" fillId="26" borderId="0" applyNumberFormat="0" applyBorder="0" applyAlignment="0" applyProtection="0"/>
    <xf numFmtId="0" fontId="79" fillId="27" borderId="0"/>
    <xf numFmtId="0" fontId="79" fillId="27" borderId="0"/>
    <xf numFmtId="0" fontId="79" fillId="27" borderId="0"/>
    <xf numFmtId="0" fontId="79" fillId="27" borderId="0" applyNumberFormat="0" applyBorder="0" applyAlignment="0" applyProtection="0"/>
    <xf numFmtId="0" fontId="79" fillId="27" borderId="0" applyNumberFormat="0" applyBorder="0" applyAlignment="0" applyProtection="0"/>
    <xf numFmtId="0" fontId="8" fillId="0" borderId="0"/>
    <xf numFmtId="0" fontId="79" fillId="27" borderId="0"/>
    <xf numFmtId="0" fontId="79" fillId="27" borderId="0"/>
    <xf numFmtId="0" fontId="79" fillId="27" borderId="0"/>
    <xf numFmtId="0" fontId="79" fillId="27" borderId="0" applyNumberFormat="0" applyBorder="0" applyAlignment="0" applyProtection="0"/>
    <xf numFmtId="0" fontId="79" fillId="27" borderId="0" applyNumberFormat="0" applyBorder="0" applyAlignment="0" applyProtection="0"/>
    <xf numFmtId="0" fontId="8" fillId="0" borderId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8" fillId="0" borderId="0"/>
    <xf numFmtId="0" fontId="26" fillId="28" borderId="0" applyNumberFormat="0" applyBorder="0" applyAlignment="0" applyProtection="0"/>
    <xf numFmtId="0" fontId="79" fillId="29" borderId="0"/>
    <xf numFmtId="0" fontId="79" fillId="29" borderId="0"/>
    <xf numFmtId="0" fontId="79" fillId="29" borderId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8" fillId="0" borderId="0"/>
    <xf numFmtId="0" fontId="79" fillId="29" borderId="0"/>
    <xf numFmtId="0" fontId="79" fillId="29" borderId="0"/>
    <xf numFmtId="0" fontId="79" fillId="29" borderId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8" fillId="0" borderId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8" fillId="0" borderId="0"/>
    <xf numFmtId="0" fontId="26" fillId="38" borderId="0" applyNumberFormat="0" applyBorder="0" applyAlignment="0" applyProtection="0"/>
    <xf numFmtId="0" fontId="79" fillId="39" borderId="0"/>
    <xf numFmtId="0" fontId="79" fillId="39" borderId="0"/>
    <xf numFmtId="0" fontId="79" fillId="39" borderId="0"/>
    <xf numFmtId="0" fontId="79" fillId="39" borderId="0" applyNumberFormat="0" applyBorder="0" applyAlignment="0" applyProtection="0"/>
    <xf numFmtId="0" fontId="79" fillId="39" borderId="0" applyNumberFormat="0" applyBorder="0" applyAlignment="0" applyProtection="0"/>
    <xf numFmtId="0" fontId="8" fillId="0" borderId="0"/>
    <xf numFmtId="0" fontId="79" fillId="39" borderId="0"/>
    <xf numFmtId="0" fontId="79" fillId="39" borderId="0"/>
    <xf numFmtId="0" fontId="79" fillId="39" borderId="0"/>
    <xf numFmtId="0" fontId="79" fillId="39" borderId="0" applyNumberFormat="0" applyBorder="0" applyAlignment="0" applyProtection="0"/>
    <xf numFmtId="0" fontId="79" fillId="39" borderId="0" applyNumberFormat="0" applyBorder="0" applyAlignment="0" applyProtection="0"/>
    <xf numFmtId="0" fontId="8" fillId="0" borderId="0"/>
    <xf numFmtId="0" fontId="79" fillId="38" borderId="0" applyNumberFormat="0" applyBorder="0" applyAlignment="0" applyProtection="0"/>
    <xf numFmtId="0" fontId="79" fillId="39" borderId="0" applyNumberFormat="0" applyBorder="0" applyAlignment="0" applyProtection="0"/>
    <xf numFmtId="0" fontId="8" fillId="0" borderId="0"/>
    <xf numFmtId="0" fontId="81" fillId="0" borderId="0"/>
    <xf numFmtId="0" fontId="81" fillId="0" borderId="0"/>
    <xf numFmtId="0" fontId="81" fillId="0" borderId="0"/>
    <xf numFmtId="0" fontId="81" fillId="0" borderId="0" applyNumberFormat="0" applyAlignment="0"/>
    <xf numFmtId="0" fontId="81" fillId="0" borderId="0" applyNumberFormat="0" applyAlignment="0"/>
    <xf numFmtId="0" fontId="8" fillId="0" borderId="0"/>
    <xf numFmtId="0" fontId="81" fillId="0" borderId="0" applyNumberFormat="0" applyAlignment="0"/>
    <xf numFmtId="223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246" fontId="8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225" fontId="82" fillId="0" borderId="0" applyFont="0" applyFill="0" applyBorder="0" applyAlignment="0" applyProtection="0"/>
    <xf numFmtId="0" fontId="83" fillId="0" borderId="0">
      <alignment horizontal="center" wrapText="1"/>
      <protection locked="0"/>
    </xf>
    <xf numFmtId="0" fontId="83" fillId="0" borderId="0">
      <alignment horizontal="center" wrapText="1"/>
      <protection locked="0"/>
    </xf>
    <xf numFmtId="0" fontId="83" fillId="0" borderId="0">
      <alignment horizontal="center" wrapText="1"/>
      <protection locked="0"/>
    </xf>
    <xf numFmtId="0" fontId="83" fillId="0" borderId="0">
      <alignment horizontal="center" wrapText="1"/>
      <protection locked="0"/>
    </xf>
    <xf numFmtId="0" fontId="83" fillId="0" borderId="0">
      <alignment horizontal="center" wrapText="1"/>
      <protection locked="0"/>
    </xf>
    <xf numFmtId="0" fontId="8" fillId="0" borderId="0"/>
    <xf numFmtId="0" fontId="83" fillId="0" borderId="0">
      <alignment horizontal="center" wrapText="1"/>
      <protection locked="0"/>
    </xf>
    <xf numFmtId="206" fontId="82" fillId="0" borderId="0" applyFont="0" applyFill="0" applyBorder="0" applyAlignment="0" applyProtection="0"/>
    <xf numFmtId="0" fontId="41" fillId="0" borderId="0" applyFont="0" applyFill="0" applyBorder="0" applyAlignment="0" applyProtection="0"/>
    <xf numFmtId="206" fontId="82" fillId="0" borderId="0" applyFont="0" applyFill="0" applyBorder="0" applyAlignment="0" applyProtection="0"/>
    <xf numFmtId="201" fontId="82" fillId="0" borderId="0" applyFont="0" applyFill="0" applyBorder="0" applyAlignment="0" applyProtection="0"/>
    <xf numFmtId="0" fontId="41" fillId="0" borderId="0" applyFont="0" applyFill="0" applyBorder="0" applyAlignment="0" applyProtection="0"/>
    <xf numFmtId="201" fontId="82" fillId="0" borderId="0" applyFont="0" applyFill="0" applyBorder="0" applyAlignment="0" applyProtection="0"/>
    <xf numFmtId="183" fontId="67" fillId="0" borderId="0" applyFont="0" applyFill="0" applyBorder="0" applyAlignment="0" applyProtection="0"/>
    <xf numFmtId="257" fontId="8" fillId="0" borderId="0"/>
    <xf numFmtId="257" fontId="8" fillId="0" borderId="0"/>
    <xf numFmtId="257" fontId="8" fillId="0" borderId="0" applyFill="0" applyBorder="0" applyAlignment="0" applyProtection="0"/>
    <xf numFmtId="257" fontId="8" fillId="0" borderId="0" applyFill="0" applyBorder="0" applyAlignment="0" applyProtection="0"/>
    <xf numFmtId="0" fontId="8" fillId="0" borderId="0"/>
    <xf numFmtId="183" fontId="67" fillId="0" borderId="0" applyFont="0" applyFill="0" applyBorder="0" applyAlignment="0" applyProtection="0"/>
    <xf numFmtId="0" fontId="27" fillId="6" borderId="0" applyNumberFormat="0" applyBorder="0" applyAlignment="0" applyProtection="0"/>
    <xf numFmtId="0" fontId="84" fillId="7" borderId="0"/>
    <xf numFmtId="0" fontId="84" fillId="7" borderId="0"/>
    <xf numFmtId="0" fontId="84" fillId="7" borderId="0"/>
    <xf numFmtId="0" fontId="84" fillId="7" borderId="0" applyNumberFormat="0" applyBorder="0" applyAlignment="0" applyProtection="0"/>
    <xf numFmtId="0" fontId="84" fillId="7" borderId="0" applyNumberFormat="0" applyBorder="0" applyAlignment="0" applyProtection="0"/>
    <xf numFmtId="0" fontId="8" fillId="0" borderId="0"/>
    <xf numFmtId="0" fontId="84" fillId="7" borderId="0"/>
    <xf numFmtId="0" fontId="84" fillId="7" borderId="0"/>
    <xf numFmtId="0" fontId="84" fillId="7" borderId="0"/>
    <xf numFmtId="0" fontId="84" fillId="7" borderId="0" applyNumberFormat="0" applyBorder="0" applyAlignment="0" applyProtection="0"/>
    <xf numFmtId="0" fontId="84" fillId="7" borderId="0" applyNumberFormat="0" applyBorder="0" applyAlignment="0" applyProtection="0"/>
    <xf numFmtId="0" fontId="8" fillId="0" borderId="0"/>
    <xf numFmtId="0" fontId="84" fillId="6" borderId="0" applyNumberFormat="0" applyBorder="0" applyAlignment="0" applyProtection="0"/>
    <xf numFmtId="0" fontId="84" fillId="7" borderId="0" applyNumberFormat="0" applyBorder="0" applyAlignment="0" applyProtection="0"/>
    <xf numFmtId="0" fontId="8" fillId="0" borderId="0"/>
    <xf numFmtId="0" fontId="85" fillId="0" borderId="0" applyNumberFormat="0" applyFill="0" applyBorder="0" applyAlignment="0" applyProtection="0"/>
    <xf numFmtId="0" fontId="41" fillId="0" borderId="0"/>
    <xf numFmtId="0" fontId="86" fillId="0" borderId="0"/>
    <xf numFmtId="0" fontId="7" fillId="0" borderId="0"/>
    <xf numFmtId="0" fontId="87" fillId="0" borderId="0"/>
    <xf numFmtId="260" fontId="8" fillId="0" borderId="0"/>
    <xf numFmtId="270" fontId="8" fillId="0" borderId="0"/>
    <xf numFmtId="229" fontId="74" fillId="0" borderId="0" applyFill="0" applyBorder="0" applyAlignment="0"/>
    <xf numFmtId="271" fontId="8" fillId="0" borderId="0"/>
    <xf numFmtId="271" fontId="8" fillId="0" borderId="0"/>
    <xf numFmtId="271" fontId="8" fillId="0" borderId="0" applyFill="0" applyBorder="0" applyAlignment="0"/>
    <xf numFmtId="271" fontId="8" fillId="0" borderId="0" applyFill="0" applyBorder="0" applyAlignment="0"/>
    <xf numFmtId="0" fontId="8" fillId="0" borderId="0"/>
    <xf numFmtId="271" fontId="8" fillId="0" borderId="0" applyFill="0" applyBorder="0" applyAlignment="0"/>
    <xf numFmtId="200" fontId="88" fillId="0" borderId="0" applyFill="0" applyBorder="0" applyAlignment="0"/>
    <xf numFmtId="179" fontId="88" fillId="0" borderId="0" applyFill="0" applyBorder="0" applyAlignment="0"/>
    <xf numFmtId="247" fontId="88" fillId="0" borderId="0" applyFill="0" applyBorder="0" applyAlignment="0"/>
    <xf numFmtId="248" fontId="8" fillId="0" borderId="0" applyFill="0" applyBorder="0" applyAlignment="0"/>
    <xf numFmtId="184" fontId="88" fillId="0" borderId="0" applyFill="0" applyBorder="0" applyAlignment="0"/>
    <xf numFmtId="249" fontId="88" fillId="0" borderId="0" applyFill="0" applyBorder="0" applyAlignment="0"/>
    <xf numFmtId="200" fontId="88" fillId="0" borderId="0" applyFill="0" applyBorder="0" applyAlignment="0"/>
    <xf numFmtId="0" fontId="28" fillId="40" borderId="2" applyNumberFormat="0" applyAlignment="0" applyProtection="0"/>
    <xf numFmtId="0" fontId="89" fillId="3" borderId="2"/>
    <xf numFmtId="0" fontId="89" fillId="3" borderId="2"/>
    <xf numFmtId="0" fontId="89" fillId="3" borderId="2"/>
    <xf numFmtId="0" fontId="89" fillId="3" borderId="2" applyNumberFormat="0" applyAlignment="0" applyProtection="0"/>
    <xf numFmtId="0" fontId="89" fillId="3" borderId="2" applyNumberFormat="0" applyAlignment="0" applyProtection="0"/>
    <xf numFmtId="0" fontId="8" fillId="0" borderId="0"/>
    <xf numFmtId="0" fontId="89" fillId="3" borderId="2"/>
    <xf numFmtId="0" fontId="89" fillId="3" borderId="2"/>
    <xf numFmtId="0" fontId="89" fillId="3" borderId="2"/>
    <xf numFmtId="0" fontId="89" fillId="3" borderId="2"/>
    <xf numFmtId="0" fontId="89" fillId="3" borderId="2" applyNumberFormat="0" applyAlignment="0" applyProtection="0"/>
    <xf numFmtId="0" fontId="89" fillId="3" borderId="2" applyNumberFormat="0" applyAlignment="0" applyProtection="0"/>
    <xf numFmtId="0" fontId="8" fillId="0" borderId="0"/>
    <xf numFmtId="0" fontId="89" fillId="40" borderId="2" applyNumberFormat="0" applyAlignment="0" applyProtection="0"/>
    <xf numFmtId="0" fontId="89" fillId="3" borderId="2" applyNumberFormat="0" applyAlignment="0" applyProtection="0"/>
    <xf numFmtId="0" fontId="8" fillId="0" borderId="0"/>
    <xf numFmtId="0" fontId="90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8" fillId="0" borderId="0"/>
    <xf numFmtId="0" fontId="92" fillId="0" borderId="0"/>
    <xf numFmtId="0" fontId="91" fillId="0" borderId="0" applyFill="0" applyBorder="0" applyProtection="0">
      <alignment horizontal="center"/>
      <protection locked="0"/>
    </xf>
    <xf numFmtId="0" fontId="93" fillId="0" borderId="0" applyFill="0" applyBorder="0" applyProtection="0">
      <alignment horizontal="center"/>
    </xf>
    <xf numFmtId="204" fontId="75" fillId="0" borderId="0" applyFont="0" applyFill="0" applyBorder="0" applyAlignment="0" applyProtection="0"/>
    <xf numFmtId="0" fontId="29" fillId="41" borderId="3" applyNumberFormat="0" applyAlignment="0" applyProtection="0"/>
    <xf numFmtId="0" fontId="94" fillId="42" borderId="3"/>
    <xf numFmtId="0" fontId="94" fillId="42" borderId="3"/>
    <xf numFmtId="0" fontId="94" fillId="42" borderId="3"/>
    <xf numFmtId="0" fontId="94" fillId="42" borderId="3" applyNumberFormat="0" applyAlignment="0" applyProtection="0"/>
    <xf numFmtId="0" fontId="94" fillId="42" borderId="3" applyNumberFormat="0" applyAlignment="0" applyProtection="0"/>
    <xf numFmtId="0" fontId="8" fillId="0" borderId="0"/>
    <xf numFmtId="0" fontId="94" fillId="42" borderId="3"/>
    <xf numFmtId="0" fontId="94" fillId="42" borderId="3"/>
    <xf numFmtId="0" fontId="94" fillId="42" borderId="3"/>
    <xf numFmtId="0" fontId="94" fillId="42" borderId="3"/>
    <xf numFmtId="0" fontId="94" fillId="42" borderId="3" applyNumberFormat="0" applyAlignment="0" applyProtection="0"/>
    <xf numFmtId="0" fontId="94" fillId="42" borderId="3" applyNumberFormat="0" applyAlignment="0" applyProtection="0"/>
    <xf numFmtId="0" fontId="8" fillId="0" borderId="0"/>
    <xf numFmtId="0" fontId="94" fillId="41" borderId="3" applyNumberFormat="0" applyAlignment="0" applyProtection="0"/>
    <xf numFmtId="0" fontId="94" fillId="42" borderId="3" applyNumberFormat="0" applyAlignment="0" applyProtection="0"/>
    <xf numFmtId="0" fontId="8" fillId="0" borderId="0"/>
    <xf numFmtId="1" fontId="95" fillId="0" borderId="0"/>
    <xf numFmtId="1" fontId="95" fillId="0" borderId="0"/>
    <xf numFmtId="1" fontId="95" fillId="0" borderId="0"/>
    <xf numFmtId="1" fontId="95" fillId="0" borderId="0" applyBorder="0"/>
    <xf numFmtId="1" fontId="95" fillId="0" borderId="0" applyBorder="0"/>
    <xf numFmtId="0" fontId="8" fillId="0" borderId="0"/>
    <xf numFmtId="1" fontId="95" fillId="0" borderId="4" applyBorder="0"/>
    <xf numFmtId="0" fontId="96" fillId="0" borderId="5">
      <alignment horizontal="center"/>
    </xf>
    <xf numFmtId="43" fontId="1" fillId="0" borderId="0" applyFont="0" applyFill="0" applyBorder="0" applyAlignment="0" applyProtection="0"/>
    <xf numFmtId="228" fontId="97" fillId="0" borderId="0"/>
    <xf numFmtId="228" fontId="97" fillId="0" borderId="0"/>
    <xf numFmtId="228" fontId="97" fillId="0" borderId="0"/>
    <xf numFmtId="228" fontId="97" fillId="0" borderId="0"/>
    <xf numFmtId="228" fontId="97" fillId="0" borderId="0"/>
    <xf numFmtId="228" fontId="97" fillId="0" borderId="0"/>
    <xf numFmtId="228" fontId="97" fillId="0" borderId="0"/>
    <xf numFmtId="228" fontId="97" fillId="0" borderId="0"/>
    <xf numFmtId="272" fontId="8" fillId="0" borderId="0"/>
    <xf numFmtId="272" fontId="8" fillId="0" borderId="0"/>
    <xf numFmtId="272" fontId="8" fillId="0" borderId="0"/>
    <xf numFmtId="272" fontId="8" fillId="0" borderId="0" applyFill="0" applyBorder="0" applyAlignment="0" applyProtection="0"/>
    <xf numFmtId="272" fontId="8" fillId="0" borderId="0" applyFill="0" applyBorder="0" applyAlignment="0" applyProtection="0"/>
    <xf numFmtId="0" fontId="8" fillId="0" borderId="0"/>
    <xf numFmtId="41" fontId="8" fillId="0" borderId="0" applyFont="0" applyFill="0" applyBorder="0" applyAlignment="0" applyProtection="0"/>
    <xf numFmtId="41" fontId="2" fillId="0" borderId="0" applyFont="0" applyFill="0" applyBorder="0" applyAlignment="0" applyProtection="0"/>
    <xf numFmtId="184" fontId="88" fillId="0" borderId="0" applyFont="0" applyFill="0" applyBorder="0" applyAlignment="0" applyProtection="0"/>
    <xf numFmtId="234" fontId="98" fillId="0" borderId="0" applyFont="0" applyFill="0" applyBorder="0" applyAlignment="0" applyProtection="0"/>
    <xf numFmtId="39" fontId="99" fillId="0" borderId="0" applyFont="0" applyFill="0" applyBorder="0" applyAlignment="0" applyProtection="0"/>
    <xf numFmtId="235" fontId="100" fillId="0" borderId="0" applyFont="0" applyFill="0" applyBorder="0" applyAlignment="0" applyProtection="0"/>
    <xf numFmtId="273" fontId="8" fillId="0" borderId="0"/>
    <xf numFmtId="273" fontId="8" fillId="0" borderId="0"/>
    <xf numFmtId="43" fontId="36" fillId="0" borderId="0" applyFont="0" applyFill="0" applyBorder="0" applyAlignment="0" applyProtection="0"/>
    <xf numFmtId="273" fontId="8" fillId="0" borderId="0"/>
    <xf numFmtId="273" fontId="8" fillId="0" borderId="0" applyFill="0" applyBorder="0" applyAlignment="0" applyProtection="0"/>
    <xf numFmtId="273" fontId="8" fillId="0" borderId="0" applyFill="0" applyBorder="0" applyAlignment="0" applyProtection="0"/>
    <xf numFmtId="0" fontId="8" fillId="0" borderId="0"/>
    <xf numFmtId="43" fontId="36" fillId="0" borderId="0" applyFont="0" applyFill="0" applyBorder="0" applyAlignment="0" applyProtection="0"/>
    <xf numFmtId="273" fontId="8" fillId="0" borderId="0"/>
    <xf numFmtId="273" fontId="8" fillId="0" borderId="0"/>
    <xf numFmtId="273" fontId="8" fillId="0" borderId="0"/>
    <xf numFmtId="273" fontId="8" fillId="0" borderId="0" applyFill="0" applyBorder="0" applyAlignment="0" applyProtection="0"/>
    <xf numFmtId="273" fontId="8" fillId="0" borderId="0" applyFill="0" applyBorder="0" applyAlignment="0" applyProtection="0"/>
    <xf numFmtId="0" fontId="8" fillId="0" borderId="0"/>
    <xf numFmtId="273" fontId="101" fillId="0" borderId="0" applyFill="0" applyBorder="0" applyAlignment="0" applyProtection="0"/>
    <xf numFmtId="273" fontId="8" fillId="0" borderId="0"/>
    <xf numFmtId="273" fontId="8" fillId="0" borderId="0"/>
    <xf numFmtId="273" fontId="8" fillId="0" borderId="0"/>
    <xf numFmtId="273" fontId="8" fillId="0" borderId="0" applyFill="0" applyBorder="0" applyAlignment="0" applyProtection="0"/>
    <xf numFmtId="273" fontId="8" fillId="0" borderId="0" applyFill="0" applyBorder="0" applyAlignment="0" applyProtection="0"/>
    <xf numFmtId="0" fontId="8" fillId="0" borderId="0"/>
    <xf numFmtId="273" fontId="8" fillId="0" borderId="0"/>
    <xf numFmtId="273" fontId="8" fillId="0" borderId="0"/>
    <xf numFmtId="273" fontId="8" fillId="0" borderId="0"/>
    <xf numFmtId="273" fontId="8" fillId="0" borderId="0" applyFill="0" applyBorder="0" applyAlignment="0" applyProtection="0"/>
    <xf numFmtId="273" fontId="8" fillId="0" borderId="0" applyFill="0" applyBorder="0" applyAlignment="0" applyProtection="0"/>
    <xf numFmtId="0" fontId="8" fillId="0" borderId="0"/>
    <xf numFmtId="273" fontId="8" fillId="0" borderId="0"/>
    <xf numFmtId="273" fontId="8" fillId="0" borderId="0"/>
    <xf numFmtId="273" fontId="8" fillId="0" borderId="0"/>
    <xf numFmtId="273" fontId="8" fillId="0" borderId="0" applyFill="0" applyBorder="0" applyAlignment="0" applyProtection="0"/>
    <xf numFmtId="273" fontId="8" fillId="0" borderId="0" applyFill="0" applyBorder="0" applyAlignment="0" applyProtection="0"/>
    <xf numFmtId="0" fontId="8" fillId="0" borderId="0"/>
    <xf numFmtId="273" fontId="101" fillId="0" borderId="0" applyFill="0" applyBorder="0" applyAlignment="0" applyProtection="0"/>
    <xf numFmtId="273" fontId="8" fillId="0" borderId="0"/>
    <xf numFmtId="273" fontId="8" fillId="0" borderId="0"/>
    <xf numFmtId="273" fontId="8" fillId="0" borderId="0"/>
    <xf numFmtId="273" fontId="8" fillId="0" borderId="0" applyFill="0" applyBorder="0" applyAlignment="0" applyProtection="0"/>
    <xf numFmtId="273" fontId="8" fillId="0" borderId="0" applyFill="0" applyBorder="0" applyAlignment="0" applyProtection="0"/>
    <xf numFmtId="0" fontId="8" fillId="0" borderId="0"/>
    <xf numFmtId="273" fontId="101" fillId="0" borderId="0" applyFill="0" applyBorder="0" applyAlignment="0" applyProtection="0"/>
    <xf numFmtId="273" fontId="8" fillId="0" borderId="0"/>
    <xf numFmtId="273" fontId="8" fillId="0" borderId="0"/>
    <xf numFmtId="273" fontId="8" fillId="0" borderId="0"/>
    <xf numFmtId="273" fontId="8" fillId="0" borderId="0" applyFill="0" applyBorder="0" applyAlignment="0" applyProtection="0"/>
    <xf numFmtId="273" fontId="8" fillId="0" borderId="0" applyFill="0" applyBorder="0" applyAlignment="0" applyProtection="0"/>
    <xf numFmtId="0" fontId="8" fillId="0" borderId="0"/>
    <xf numFmtId="273" fontId="8" fillId="0" borderId="0"/>
    <xf numFmtId="273" fontId="8" fillId="0" borderId="0"/>
    <xf numFmtId="273" fontId="8" fillId="0" borderId="0"/>
    <xf numFmtId="273" fontId="8" fillId="0" borderId="0" applyFill="0" applyBorder="0" applyAlignment="0" applyProtection="0"/>
    <xf numFmtId="273" fontId="8" fillId="0" borderId="0" applyFill="0" applyBorder="0" applyAlignment="0" applyProtection="0"/>
    <xf numFmtId="0" fontId="8" fillId="0" borderId="0"/>
    <xf numFmtId="43" fontId="2" fillId="0" borderId="0" applyFont="0" applyFill="0" applyBorder="0" applyAlignment="0" applyProtection="0"/>
    <xf numFmtId="273" fontId="101" fillId="0" borderId="0" applyFill="0" applyBorder="0" applyAlignment="0" applyProtection="0"/>
    <xf numFmtId="273" fontId="101" fillId="0" borderId="0" applyFill="0" applyBorder="0" applyAlignment="0" applyProtection="0"/>
    <xf numFmtId="174" fontId="8" fillId="0" borderId="0" applyFont="0" applyFill="0" applyBorder="0" applyAlignment="0" applyProtection="0"/>
    <xf numFmtId="273" fontId="8" fillId="0" borderId="0"/>
    <xf numFmtId="43" fontId="8" fillId="0" borderId="0" applyFont="0" applyFill="0" applyBorder="0" applyAlignment="0" applyProtection="0"/>
    <xf numFmtId="273" fontId="8" fillId="0" borderId="0"/>
    <xf numFmtId="273" fontId="8" fillId="0" borderId="0"/>
    <xf numFmtId="273" fontId="8" fillId="0" borderId="0" applyFill="0" applyBorder="0" applyAlignment="0" applyProtection="0"/>
    <xf numFmtId="273" fontId="8" fillId="0" borderId="0" applyFill="0" applyBorder="0" applyAlignment="0" applyProtection="0"/>
    <xf numFmtId="0" fontId="8" fillId="0" borderId="0"/>
    <xf numFmtId="273" fontId="8" fillId="0" borderId="0"/>
    <xf numFmtId="274" fontId="8" fillId="0" borderId="0"/>
    <xf numFmtId="274" fontId="8" fillId="0" borderId="0"/>
    <xf numFmtId="274" fontId="8" fillId="0" borderId="0"/>
    <xf numFmtId="274" fontId="8" fillId="0" borderId="0" applyFill="0" applyBorder="0" applyAlignment="0" applyProtection="0"/>
    <xf numFmtId="274" fontId="8" fillId="0" borderId="0" applyFill="0" applyBorder="0" applyAlignment="0" applyProtection="0"/>
    <xf numFmtId="0" fontId="8" fillId="0" borderId="0"/>
    <xf numFmtId="274" fontId="8" fillId="0" borderId="0"/>
    <xf numFmtId="273" fontId="8" fillId="0" borderId="0"/>
    <xf numFmtId="273" fontId="8" fillId="0" borderId="0" applyFill="0" applyBorder="0" applyAlignment="0" applyProtection="0"/>
    <xf numFmtId="273" fontId="8" fillId="0" borderId="0" applyFill="0" applyBorder="0" applyAlignment="0" applyProtection="0"/>
    <xf numFmtId="0" fontId="8" fillId="0" borderId="0"/>
    <xf numFmtId="273" fontId="102" fillId="0" borderId="0" applyFill="0" applyBorder="0" applyAlignment="0" applyProtection="0"/>
    <xf numFmtId="273" fontId="101" fillId="0" borderId="0" applyFill="0" applyBorder="0" applyAlignment="0" applyProtection="0"/>
    <xf numFmtId="288" fontId="52" fillId="0" borderId="0" applyProtection="0"/>
    <xf numFmtId="173" fontId="2" fillId="0" borderId="0" applyFont="0" applyFill="0" applyBorder="0" applyAlignment="0" applyProtection="0"/>
    <xf numFmtId="273" fontId="8" fillId="0" borderId="0"/>
    <xf numFmtId="273" fontId="8" fillId="0" borderId="0"/>
    <xf numFmtId="273" fontId="8" fillId="0" borderId="0"/>
    <xf numFmtId="273" fontId="8" fillId="0" borderId="0"/>
    <xf numFmtId="273" fontId="8" fillId="0" borderId="0" applyFill="0" applyBorder="0" applyAlignment="0" applyProtection="0"/>
    <xf numFmtId="273" fontId="8" fillId="0" borderId="0" applyFill="0" applyBorder="0" applyAlignment="0" applyProtection="0"/>
    <xf numFmtId="0" fontId="8" fillId="0" borderId="0"/>
    <xf numFmtId="273" fontId="8" fillId="0" borderId="0"/>
    <xf numFmtId="273" fontId="8" fillId="0" borderId="0"/>
    <xf numFmtId="273" fontId="8" fillId="0" borderId="0" applyFill="0" applyBorder="0" applyAlignment="0" applyProtection="0"/>
    <xf numFmtId="273" fontId="8" fillId="0" borderId="0" applyFill="0" applyBorder="0" applyAlignment="0" applyProtection="0"/>
    <xf numFmtId="0" fontId="8" fillId="0" borderId="0"/>
    <xf numFmtId="273" fontId="8" fillId="0" borderId="0" applyFill="0" applyBorder="0" applyAlignment="0" applyProtection="0"/>
    <xf numFmtId="273" fontId="101" fillId="0" borderId="0" applyFill="0" applyBorder="0" applyAlignment="0" applyProtection="0"/>
    <xf numFmtId="173" fontId="2" fillId="0" borderId="0" applyFont="0" applyFill="0" applyBorder="0" applyAlignment="0" applyProtection="0"/>
    <xf numFmtId="273" fontId="8" fillId="0" borderId="0"/>
    <xf numFmtId="273" fontId="8" fillId="0" borderId="0"/>
    <xf numFmtId="273" fontId="8" fillId="0" borderId="0" applyFill="0" applyBorder="0" applyAlignment="0" applyProtection="0"/>
    <xf numFmtId="273" fontId="8" fillId="0" borderId="0" applyFill="0" applyBorder="0" applyAlignment="0" applyProtection="0"/>
    <xf numFmtId="0" fontId="8" fillId="0" borderId="0"/>
    <xf numFmtId="43" fontId="36" fillId="0" borderId="0" applyFont="0" applyFill="0" applyBorder="0" applyAlignment="0" applyProtection="0"/>
    <xf numFmtId="273" fontId="101" fillId="0" borderId="0" applyFill="0" applyBorder="0" applyAlignment="0" applyProtection="0"/>
    <xf numFmtId="173" fontId="2" fillId="0" borderId="0" applyFont="0" applyFill="0" applyBorder="0" applyAlignment="0" applyProtection="0"/>
    <xf numFmtId="273" fontId="8" fillId="0" borderId="0"/>
    <xf numFmtId="273" fontId="8" fillId="0" borderId="0"/>
    <xf numFmtId="273" fontId="8" fillId="0" borderId="0" applyFill="0" applyBorder="0" applyAlignment="0" applyProtection="0"/>
    <xf numFmtId="273" fontId="8" fillId="0" borderId="0" applyFill="0" applyBorder="0" applyAlignment="0" applyProtection="0"/>
    <xf numFmtId="0" fontId="8" fillId="0" borderId="0"/>
    <xf numFmtId="43" fontId="36" fillId="0" borderId="0" applyFont="0" applyFill="0" applyBorder="0" applyAlignment="0" applyProtection="0"/>
    <xf numFmtId="273" fontId="101" fillId="0" borderId="0" applyFill="0" applyBorder="0" applyAlignment="0" applyProtection="0"/>
    <xf numFmtId="273" fontId="101" fillId="0" borderId="0" applyFill="0" applyBorder="0" applyAlignment="0" applyProtection="0"/>
    <xf numFmtId="43" fontId="20" fillId="0" borderId="0" applyFont="0" applyFill="0" applyBorder="0" applyAlignment="0" applyProtection="0"/>
    <xf numFmtId="273" fontId="8" fillId="0" borderId="0"/>
    <xf numFmtId="273" fontId="8" fillId="0" borderId="0"/>
    <xf numFmtId="273" fontId="8" fillId="0" borderId="0" applyFill="0" applyBorder="0" applyAlignment="0" applyProtection="0"/>
    <xf numFmtId="273" fontId="8" fillId="0" borderId="0" applyFill="0" applyBorder="0" applyAlignment="0" applyProtection="0"/>
    <xf numFmtId="0" fontId="8" fillId="0" borderId="0"/>
    <xf numFmtId="43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273" fontId="8" fillId="0" borderId="0"/>
    <xf numFmtId="273" fontId="8" fillId="0" borderId="0"/>
    <xf numFmtId="273" fontId="8" fillId="0" borderId="0" applyFill="0" applyBorder="0" applyAlignment="0" applyProtection="0"/>
    <xf numFmtId="273" fontId="8" fillId="0" borderId="0" applyFill="0" applyBorder="0" applyAlignment="0" applyProtection="0"/>
    <xf numFmtId="0" fontId="8" fillId="0" borderId="0"/>
    <xf numFmtId="43" fontId="36" fillId="0" borderId="0" applyFont="0" applyFill="0" applyBorder="0" applyAlignment="0" applyProtection="0"/>
    <xf numFmtId="273" fontId="8" fillId="0" borderId="0"/>
    <xf numFmtId="273" fontId="8" fillId="0" borderId="0"/>
    <xf numFmtId="273" fontId="8" fillId="0" borderId="0"/>
    <xf numFmtId="273" fontId="8" fillId="0" borderId="0" applyFill="0" applyBorder="0" applyAlignment="0" applyProtection="0"/>
    <xf numFmtId="273" fontId="8" fillId="0" borderId="0" applyFill="0" applyBorder="0" applyAlignment="0" applyProtection="0"/>
    <xf numFmtId="0" fontId="8" fillId="0" borderId="0"/>
    <xf numFmtId="43" fontId="36" fillId="0" borderId="0" applyFont="0" applyFill="0" applyBorder="0" applyAlignment="0" applyProtection="0"/>
    <xf numFmtId="273" fontId="101" fillId="0" borderId="0" applyFill="0" applyBorder="0" applyAlignment="0" applyProtection="0"/>
    <xf numFmtId="273" fontId="8" fillId="0" borderId="0"/>
    <xf numFmtId="273" fontId="8" fillId="0" borderId="0"/>
    <xf numFmtId="273" fontId="8" fillId="0" borderId="0"/>
    <xf numFmtId="273" fontId="8" fillId="0" borderId="0" applyFill="0" applyBorder="0" applyAlignment="0" applyProtection="0"/>
    <xf numFmtId="273" fontId="8" fillId="0" borderId="0" applyFill="0" applyBorder="0" applyAlignment="0" applyProtection="0"/>
    <xf numFmtId="0" fontId="8" fillId="0" borderId="0"/>
    <xf numFmtId="43" fontId="36" fillId="0" borderId="0" applyFont="0" applyFill="0" applyBorder="0" applyAlignment="0" applyProtection="0"/>
    <xf numFmtId="273" fontId="8" fillId="0" borderId="0" applyFill="0" applyBorder="0" applyAlignment="0" applyProtection="0"/>
    <xf numFmtId="273" fontId="101" fillId="0" borderId="0" applyFill="0" applyBorder="0" applyAlignment="0" applyProtection="0"/>
    <xf numFmtId="273" fontId="101" fillId="0" borderId="0" applyFill="0" applyBorder="0" applyAlignment="0" applyProtection="0"/>
    <xf numFmtId="273" fontId="101" fillId="0" borderId="0" applyFill="0" applyBorder="0" applyAlignment="0" applyProtection="0"/>
    <xf numFmtId="273" fontId="101" fillId="0" borderId="0" applyFill="0" applyBorder="0" applyAlignment="0" applyProtection="0"/>
    <xf numFmtId="187" fontId="20" fillId="0" borderId="0"/>
    <xf numFmtId="3" fontId="8" fillId="0" borderId="0" applyFont="0" applyFill="0" applyBorder="0" applyAlignment="0" applyProtection="0"/>
    <xf numFmtId="3" fontId="8" fillId="0" borderId="0"/>
    <xf numFmtId="3" fontId="8" fillId="0" borderId="0"/>
    <xf numFmtId="3" fontId="8" fillId="0" borderId="0"/>
    <xf numFmtId="3" fontId="8" fillId="0" borderId="0" applyFill="0" applyAlignment="0" applyProtection="0"/>
    <xf numFmtId="3" fontId="8" fillId="0" borderId="0" applyFill="0" applyAlignment="0" applyProtection="0"/>
    <xf numFmtId="0" fontId="8" fillId="0" borderId="0"/>
    <xf numFmtId="3" fontId="8" fillId="0" borderId="0" applyFill="0" applyAlignment="0" applyProtection="0"/>
    <xf numFmtId="3" fontId="8" fillId="0" borderId="0"/>
    <xf numFmtId="3" fontId="8" fillId="0" borderId="0"/>
    <xf numFmtId="3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/>
    <xf numFmtId="3" fontId="8" fillId="0" borderId="0" applyFont="0" applyFill="0" applyBorder="0" applyAlignment="0" applyProtection="0"/>
    <xf numFmtId="0" fontId="103" fillId="0" borderId="0" applyFill="0" applyBorder="0" applyAlignment="0" applyProtection="0">
      <protection locked="0"/>
    </xf>
    <xf numFmtId="0" fontId="104" fillId="0" borderId="0" applyNumberFormat="0" applyAlignment="0">
      <alignment horizontal="left"/>
    </xf>
    <xf numFmtId="0" fontId="104" fillId="0" borderId="0"/>
    <xf numFmtId="0" fontId="104" fillId="0" borderId="0"/>
    <xf numFmtId="0" fontId="104" fillId="0" borderId="0" applyNumberFormat="0" applyAlignment="0"/>
    <xf numFmtId="0" fontId="104" fillId="0" borderId="0" applyNumberFormat="0" applyAlignment="0"/>
    <xf numFmtId="0" fontId="8" fillId="0" borderId="0"/>
    <xf numFmtId="0" fontId="104" fillId="0" borderId="0" applyNumberFormat="0" applyAlignment="0">
      <alignment horizontal="left"/>
    </xf>
    <xf numFmtId="0" fontId="105" fillId="0" borderId="0"/>
    <xf numFmtId="0" fontId="105" fillId="0" borderId="0"/>
    <xf numFmtId="0" fontId="105" fillId="0" borderId="0"/>
    <xf numFmtId="0" fontId="105" fillId="0" borderId="0" applyNumberFormat="0" applyAlignment="0"/>
    <xf numFmtId="0" fontId="105" fillId="0" borderId="0" applyNumberFormat="0" applyAlignment="0"/>
    <xf numFmtId="0" fontId="8" fillId="0" borderId="0"/>
    <xf numFmtId="0" fontId="106" fillId="0" borderId="0" applyNumberFormat="0" applyAlignment="0"/>
    <xf numFmtId="200" fontId="88" fillId="0" borderId="0" applyFont="0" applyFill="0" applyBorder="0" applyAlignment="0" applyProtection="0"/>
    <xf numFmtId="236" fontId="8" fillId="0" borderId="0" applyFont="0" applyFill="0" applyBorder="0" applyAlignment="0" applyProtection="0"/>
    <xf numFmtId="237" fontId="99" fillId="0" borderId="0" applyFont="0" applyFill="0" applyBorder="0" applyAlignment="0" applyProtection="0"/>
    <xf numFmtId="18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254" fontId="8" fillId="0" borderId="0"/>
    <xf numFmtId="254" fontId="8" fillId="0" borderId="0"/>
    <xf numFmtId="254" fontId="8" fillId="0" borderId="0"/>
    <xf numFmtId="254" fontId="8" fillId="0" borderId="0" applyFill="0" applyAlignment="0" applyProtection="0"/>
    <xf numFmtId="254" fontId="8" fillId="0" borderId="0" applyFill="0" applyAlignment="0" applyProtection="0"/>
    <xf numFmtId="0" fontId="8" fillId="0" borderId="0"/>
    <xf numFmtId="254" fontId="8" fillId="0" borderId="0" applyFill="0" applyAlignment="0" applyProtection="0"/>
    <xf numFmtId="254" fontId="8" fillId="0" borderId="0"/>
    <xf numFmtId="254" fontId="8" fillId="0" borderId="0"/>
    <xf numFmtId="254" fontId="8" fillId="0" borderId="0" applyFill="0" applyBorder="0" applyAlignment="0" applyProtection="0"/>
    <xf numFmtId="254" fontId="8" fillId="0" borderId="0" applyFill="0" applyBorder="0" applyAlignment="0" applyProtection="0"/>
    <xf numFmtId="0" fontId="8" fillId="0" borderId="0"/>
    <xf numFmtId="171" fontId="8" fillId="0" borderId="0" applyFont="0" applyFill="0" applyBorder="0" applyAlignment="0" applyProtection="0"/>
    <xf numFmtId="188" fontId="8" fillId="0" borderId="0"/>
    <xf numFmtId="0" fontId="8" fillId="0" borderId="0" applyNumberFormat="0" applyFill="0" applyBorder="0" applyProtection="0">
      <alignment horizontal="left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Fill="0" applyAlignment="0" applyProtection="0"/>
    <xf numFmtId="0" fontId="8" fillId="0" borderId="0" applyFill="0" applyAlignment="0" applyProtection="0"/>
    <xf numFmtId="0" fontId="8" fillId="0" borderId="0"/>
    <xf numFmtId="0" fontId="8" fillId="0" borderId="0" applyFill="0" applyAlignment="0" applyProtection="0"/>
    <xf numFmtId="0" fontId="8" fillId="0" borderId="0"/>
    <xf numFmtId="0" fontId="8" fillId="0" borderId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8" fillId="0" borderId="0"/>
    <xf numFmtId="14" fontId="64" fillId="0" borderId="0" applyFill="0" applyBorder="0" applyAlignment="0"/>
    <xf numFmtId="0" fontId="8" fillId="0" borderId="0" applyFont="0" applyFill="0" applyBorder="0" applyAlignment="0" applyProtection="0"/>
    <xf numFmtId="230" fontId="74" fillId="0" borderId="0" applyFont="0" applyFill="0" applyBorder="0" applyAlignment="0" applyProtection="0"/>
    <xf numFmtId="231" fontId="74" fillId="0" borderId="0" applyFont="0" applyFill="0" applyBorder="0" applyAlignment="0" applyProtection="0"/>
    <xf numFmtId="189" fontId="8" fillId="0" borderId="0"/>
    <xf numFmtId="3" fontId="2" fillId="0" borderId="0" applyFont="0" applyBorder="0" applyAlignment="0"/>
    <xf numFmtId="0" fontId="75" fillId="0" borderId="6">
      <alignment horizontal="left"/>
    </xf>
    <xf numFmtId="0" fontId="75" fillId="0" borderId="6">
      <alignment horizontal="left"/>
    </xf>
    <xf numFmtId="0" fontId="75" fillId="0" borderId="6">
      <alignment horizontal="left"/>
    </xf>
    <xf numFmtId="0" fontId="75" fillId="0" borderId="6">
      <alignment horizontal="left"/>
    </xf>
    <xf numFmtId="0" fontId="75" fillId="0" borderId="6">
      <alignment horizontal="left"/>
    </xf>
    <xf numFmtId="0" fontId="8" fillId="0" borderId="0"/>
    <xf numFmtId="0" fontId="75" fillId="0" borderId="7">
      <alignment horizontal="left"/>
    </xf>
    <xf numFmtId="184" fontId="88" fillId="0" borderId="0" applyFill="0" applyBorder="0" applyAlignment="0"/>
    <xf numFmtId="200" fontId="88" fillId="0" borderId="0" applyFill="0" applyBorder="0" applyAlignment="0"/>
    <xf numFmtId="184" fontId="88" fillId="0" borderId="0" applyFill="0" applyBorder="0" applyAlignment="0"/>
    <xf numFmtId="249" fontId="88" fillId="0" borderId="0" applyFill="0" applyBorder="0" applyAlignment="0"/>
    <xf numFmtId="200" fontId="88" fillId="0" borderId="0" applyFill="0" applyBorder="0" applyAlignment="0"/>
    <xf numFmtId="0" fontId="107" fillId="0" borderId="0" applyNumberFormat="0" applyAlignment="0">
      <alignment horizontal="left"/>
    </xf>
    <xf numFmtId="0" fontId="107" fillId="0" borderId="0"/>
    <xf numFmtId="0" fontId="107" fillId="0" borderId="0"/>
    <xf numFmtId="0" fontId="107" fillId="0" borderId="0" applyNumberFormat="0" applyAlignment="0"/>
    <xf numFmtId="0" fontId="107" fillId="0" borderId="0" applyNumberFormat="0" applyAlignment="0"/>
    <xf numFmtId="0" fontId="8" fillId="0" borderId="0"/>
    <xf numFmtId="0" fontId="107" fillId="0" borderId="0" applyNumberFormat="0" applyAlignment="0">
      <alignment horizontal="left"/>
    </xf>
    <xf numFmtId="226" fontId="2" fillId="0" borderId="0" applyFont="0" applyFill="0" applyBorder="0" applyAlignment="0" applyProtection="0"/>
    <xf numFmtId="273" fontId="8" fillId="0" borderId="0"/>
    <xf numFmtId="0" fontId="8" fillId="0" borderId="0"/>
    <xf numFmtId="0" fontId="108" fillId="0" borderId="0"/>
    <xf numFmtId="0" fontId="36" fillId="0" borderId="0"/>
    <xf numFmtId="0" fontId="36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108" fillId="0" borderId="0"/>
    <xf numFmtId="0" fontId="108" fillId="0" borderId="0"/>
    <xf numFmtId="0" fontId="8" fillId="0" borderId="0"/>
    <xf numFmtId="0" fontId="36" fillId="0" borderId="0"/>
    <xf numFmtId="273" fontId="8" fillId="0" borderId="0" applyFill="0" applyBorder="0" applyAlignment="0" applyProtection="0"/>
    <xf numFmtId="0" fontId="30" fillId="0" borderId="0" applyNumberFormat="0" applyFill="0" applyBorder="0" applyAlignment="0" applyProtection="0"/>
    <xf numFmtId="0" fontId="109" fillId="0" borderId="0"/>
    <xf numFmtId="0" fontId="109" fillId="0" borderId="0"/>
    <xf numFmtId="0" fontId="109" fillId="0" borderId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8" fillId="0" borderId="0"/>
    <xf numFmtId="0" fontId="109" fillId="0" borderId="0"/>
    <xf numFmtId="0" fontId="109" fillId="0" borderId="0"/>
    <xf numFmtId="0" fontId="109" fillId="0" borderId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8" fillId="0" borderId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8" fillId="0" borderId="0"/>
    <xf numFmtId="3" fontId="2" fillId="0" borderId="0" applyFont="0" applyBorder="0" applyAlignment="0"/>
    <xf numFmtId="2" fontId="8" fillId="0" borderId="0" applyFont="0" applyFill="0" applyBorder="0" applyAlignment="0" applyProtection="0"/>
    <xf numFmtId="2" fontId="8" fillId="0" borderId="0"/>
    <xf numFmtId="2" fontId="8" fillId="0" borderId="0"/>
    <xf numFmtId="2" fontId="8" fillId="0" borderId="0"/>
    <xf numFmtId="2" fontId="8" fillId="0" borderId="0" applyFill="0" applyAlignment="0" applyProtection="0"/>
    <xf numFmtId="2" fontId="8" fillId="0" borderId="0" applyFill="0" applyAlignment="0" applyProtection="0"/>
    <xf numFmtId="0" fontId="8" fillId="0" borderId="0"/>
    <xf numFmtId="2" fontId="8" fillId="0" borderId="0" applyFill="0" applyAlignment="0" applyProtection="0"/>
    <xf numFmtId="2" fontId="8" fillId="0" borderId="0"/>
    <xf numFmtId="2" fontId="8" fillId="0" borderId="0"/>
    <xf numFmtId="2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2" fontId="8" fillId="0" borderId="0" applyFont="0" applyFill="0" applyBorder="0" applyAlignment="0" applyProtection="0"/>
    <xf numFmtId="0" fontId="31" fillId="8" borderId="0" applyNumberFormat="0" applyBorder="0" applyAlignment="0" applyProtection="0"/>
    <xf numFmtId="0" fontId="110" fillId="9" borderId="0"/>
    <xf numFmtId="0" fontId="110" fillId="9" borderId="0"/>
    <xf numFmtId="0" fontId="110" fillId="9" borderId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8" fillId="0" borderId="0"/>
    <xf numFmtId="0" fontId="110" fillId="9" borderId="0"/>
    <xf numFmtId="0" fontId="110" fillId="9" borderId="0"/>
    <xf numFmtId="0" fontId="110" fillId="9" borderId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8" fillId="0" borderId="0"/>
    <xf numFmtId="0" fontId="110" fillId="8" borderId="0" applyNumberFormat="0" applyBorder="0" applyAlignment="0" applyProtection="0"/>
    <xf numFmtId="0" fontId="110" fillId="9" borderId="0" applyNumberFormat="0" applyBorder="0" applyAlignment="0" applyProtection="0"/>
    <xf numFmtId="0" fontId="8" fillId="0" borderId="0"/>
    <xf numFmtId="38" fontId="81" fillId="2" borderId="0" applyNumberFormat="0" applyBorder="0" applyAlignment="0" applyProtection="0"/>
    <xf numFmtId="0" fontId="81" fillId="43" borderId="0"/>
    <xf numFmtId="0" fontId="81" fillId="43" borderId="0"/>
    <xf numFmtId="0" fontId="81" fillId="43" borderId="0" applyNumberFormat="0" applyBorder="0" applyAlignment="0" applyProtection="0"/>
    <xf numFmtId="0" fontId="81" fillId="43" borderId="0" applyNumberFormat="0" applyBorder="0" applyAlignment="0" applyProtection="0"/>
    <xf numFmtId="0" fontId="8" fillId="0" borderId="0"/>
    <xf numFmtId="38" fontId="81" fillId="44" borderId="0" applyNumberFormat="0" applyBorder="0" applyAlignment="0" applyProtection="0"/>
    <xf numFmtId="208" fontId="111" fillId="2" borderId="0" applyBorder="0" applyProtection="0"/>
    <xf numFmtId="289" fontId="63" fillId="0" borderId="0" applyFont="0" applyFill="0" applyBorder="0" applyAlignment="0" applyProtection="0"/>
    <xf numFmtId="0" fontId="112" fillId="45" borderId="0"/>
    <xf numFmtId="0" fontId="113" fillId="0" borderId="0">
      <alignment horizontal="left"/>
    </xf>
    <xf numFmtId="0" fontId="10" fillId="0" borderId="0">
      <alignment horizontal="left"/>
    </xf>
    <xf numFmtId="0" fontId="10" fillId="0" borderId="0">
      <alignment horizontal="left"/>
    </xf>
    <xf numFmtId="0" fontId="10" fillId="0" borderId="0">
      <alignment horizontal="left"/>
    </xf>
    <xf numFmtId="0" fontId="10" fillId="0" borderId="0">
      <alignment horizontal="left"/>
    </xf>
    <xf numFmtId="0" fontId="8" fillId="0" borderId="0"/>
    <xf numFmtId="0" fontId="114" fillId="0" borderId="0">
      <alignment horizontal="left"/>
    </xf>
    <xf numFmtId="0" fontId="10" fillId="0" borderId="8" applyNumberFormat="0" applyAlignment="0" applyProtection="0">
      <alignment horizontal="left" vertical="center"/>
    </xf>
    <xf numFmtId="0" fontId="10" fillId="0" borderId="9"/>
    <xf numFmtId="0" fontId="10" fillId="0" borderId="9"/>
    <xf numFmtId="0" fontId="10" fillId="0" borderId="9" applyNumberFormat="0" applyAlignment="0" applyProtection="0"/>
    <xf numFmtId="0" fontId="10" fillId="0" borderId="9" applyNumberFormat="0" applyAlignment="0" applyProtection="0"/>
    <xf numFmtId="0" fontId="8" fillId="0" borderId="0"/>
    <xf numFmtId="0" fontId="10" fillId="0" borderId="8" applyNumberFormat="0" applyAlignment="0" applyProtection="0">
      <alignment horizontal="left" vertical="center"/>
    </xf>
    <xf numFmtId="0" fontId="10" fillId="0" borderId="10">
      <alignment horizontal="left" vertical="center"/>
    </xf>
    <xf numFmtId="0" fontId="10" fillId="0" borderId="11">
      <alignment horizontal="left" vertical="center"/>
    </xf>
    <xf numFmtId="0" fontId="10" fillId="0" borderId="11">
      <alignment horizontal="left" vertical="center"/>
    </xf>
    <xf numFmtId="0" fontId="10" fillId="0" borderId="11">
      <alignment horizontal="left" vertical="center"/>
    </xf>
    <xf numFmtId="0" fontId="10" fillId="0" borderId="11">
      <alignment horizontal="left" vertical="center"/>
    </xf>
    <xf numFmtId="0" fontId="8" fillId="0" borderId="0"/>
    <xf numFmtId="0" fontId="10" fillId="0" borderId="10">
      <alignment horizontal="left" vertical="center"/>
    </xf>
    <xf numFmtId="0" fontId="9" fillId="0" borderId="0" applyNumberFormat="0" applyFill="0" applyBorder="0" applyAlignment="0" applyProtection="0"/>
    <xf numFmtId="0" fontId="115" fillId="0" borderId="12"/>
    <xf numFmtId="0" fontId="115" fillId="0" borderId="12"/>
    <xf numFmtId="0" fontId="9" fillId="0" borderId="0"/>
    <xf numFmtId="0" fontId="9" fillId="0" borderId="0"/>
    <xf numFmtId="0" fontId="9" fillId="0" borderId="0"/>
    <xf numFmtId="0" fontId="9" fillId="0" borderId="0" applyNumberFormat="0" applyFill="0" applyAlignment="0" applyProtection="0"/>
    <xf numFmtId="0" fontId="9" fillId="0" borderId="0" applyNumberFormat="0" applyFill="0" applyAlignment="0" applyProtection="0"/>
    <xf numFmtId="0" fontId="8" fillId="0" borderId="0"/>
    <xf numFmtId="0" fontId="115" fillId="0" borderId="12"/>
    <xf numFmtId="0" fontId="115" fillId="0" borderId="12" applyNumberFormat="0" applyFill="0" applyAlignment="0" applyProtection="0"/>
    <xf numFmtId="0" fontId="115" fillId="0" borderId="12" applyNumberFormat="0" applyFill="0" applyAlignment="0" applyProtection="0"/>
    <xf numFmtId="0" fontId="8" fillId="0" borderId="0"/>
    <xf numFmtId="0" fontId="9" fillId="0" borderId="0" applyNumberFormat="0" applyFill="0" applyAlignment="0" applyProtection="0"/>
    <xf numFmtId="0" fontId="115" fillId="0" borderId="12"/>
    <xf numFmtId="0" fontId="115" fillId="0" borderId="12"/>
    <xf numFmtId="0" fontId="115" fillId="0" borderId="12"/>
    <xf numFmtId="0" fontId="115" fillId="0" borderId="12" applyNumberFormat="0" applyFill="0" applyAlignment="0" applyProtection="0"/>
    <xf numFmtId="0" fontId="115" fillId="0" borderId="12" applyNumberFormat="0" applyFill="0" applyAlignment="0" applyProtection="0"/>
    <xf numFmtId="0" fontId="8" fillId="0" borderId="0"/>
    <xf numFmtId="0" fontId="115" fillId="0" borderId="12" applyNumberFormat="0" applyFill="0" applyAlignment="0" applyProtection="0"/>
    <xf numFmtId="0" fontId="115" fillId="0" borderId="12" applyNumberFormat="0" applyFill="0" applyAlignment="0" applyProtection="0"/>
    <xf numFmtId="0" fontId="8" fillId="0" borderId="0"/>
    <xf numFmtId="0" fontId="10" fillId="0" borderId="0" applyNumberFormat="0" applyFill="0" applyBorder="0" applyAlignment="0" applyProtection="0"/>
    <xf numFmtId="0" fontId="116" fillId="0" borderId="13"/>
    <xf numFmtId="0" fontId="116" fillId="0" borderId="13"/>
    <xf numFmtId="0" fontId="10" fillId="0" borderId="0"/>
    <xf numFmtId="0" fontId="10" fillId="0" borderId="0"/>
    <xf numFmtId="0" fontId="10" fillId="0" borderId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8" fillId="0" borderId="0"/>
    <xf numFmtId="0" fontId="116" fillId="0" borderId="13"/>
    <xf numFmtId="0" fontId="116" fillId="0" borderId="13" applyNumberFormat="0" applyFill="0" applyAlignment="0" applyProtection="0"/>
    <xf numFmtId="0" fontId="116" fillId="0" borderId="13" applyNumberFormat="0" applyFill="0" applyAlignment="0" applyProtection="0"/>
    <xf numFmtId="0" fontId="8" fillId="0" borderId="0"/>
    <xf numFmtId="0" fontId="10" fillId="0" borderId="0" applyNumberFormat="0" applyFill="0" applyAlignment="0" applyProtection="0"/>
    <xf numFmtId="0" fontId="116" fillId="0" borderId="13"/>
    <xf numFmtId="0" fontId="116" fillId="0" borderId="13"/>
    <xf numFmtId="0" fontId="116" fillId="0" borderId="13"/>
    <xf numFmtId="0" fontId="116" fillId="0" borderId="13" applyNumberFormat="0" applyFill="0" applyAlignment="0" applyProtection="0"/>
    <xf numFmtId="0" fontId="116" fillId="0" borderId="13" applyNumberFormat="0" applyFill="0" applyAlignment="0" applyProtection="0"/>
    <xf numFmtId="0" fontId="8" fillId="0" borderId="0"/>
    <xf numFmtId="0" fontId="116" fillId="0" borderId="13" applyNumberFormat="0" applyFill="0" applyAlignment="0" applyProtection="0"/>
    <xf numFmtId="0" fontId="116" fillId="0" borderId="13" applyNumberFormat="0" applyFill="0" applyAlignment="0" applyProtection="0"/>
    <xf numFmtId="0" fontId="8" fillId="0" borderId="0"/>
    <xf numFmtId="0" fontId="32" fillId="0" borderId="14" applyNumberFormat="0" applyFill="0" applyAlignment="0" applyProtection="0"/>
    <xf numFmtId="0" fontId="117" fillId="0" borderId="14"/>
    <xf numFmtId="0" fontId="117" fillId="0" borderId="14"/>
    <xf numFmtId="0" fontId="117" fillId="0" borderId="14"/>
    <xf numFmtId="0" fontId="117" fillId="0" borderId="14" applyNumberFormat="0" applyFill="0" applyAlignment="0" applyProtection="0"/>
    <xf numFmtId="0" fontId="117" fillId="0" borderId="14" applyNumberFormat="0" applyFill="0" applyAlignment="0" applyProtection="0"/>
    <xf numFmtId="0" fontId="8" fillId="0" borderId="0"/>
    <xf numFmtId="0" fontId="117" fillId="0" borderId="14"/>
    <xf numFmtId="0" fontId="117" fillId="0" borderId="14"/>
    <xf numFmtId="0" fontId="117" fillId="0" borderId="14"/>
    <xf numFmtId="0" fontId="117" fillId="0" borderId="14"/>
    <xf numFmtId="0" fontId="117" fillId="0" borderId="14" applyNumberFormat="0" applyFill="0" applyAlignment="0" applyProtection="0"/>
    <xf numFmtId="0" fontId="117" fillId="0" borderId="14" applyNumberFormat="0" applyFill="0" applyAlignment="0" applyProtection="0"/>
    <xf numFmtId="0" fontId="8" fillId="0" borderId="0"/>
    <xf numFmtId="0" fontId="117" fillId="0" borderId="14" applyNumberFormat="0" applyFill="0" applyAlignment="0" applyProtection="0"/>
    <xf numFmtId="0" fontId="117" fillId="0" borderId="14" applyNumberFormat="0" applyFill="0" applyAlignment="0" applyProtection="0"/>
    <xf numFmtId="0" fontId="8" fillId="0" borderId="0"/>
    <xf numFmtId="0" fontId="32" fillId="0" borderId="0" applyNumberFormat="0" applyFill="0" applyBorder="0" applyAlignment="0" applyProtection="0"/>
    <xf numFmtId="0" fontId="117" fillId="0" borderId="0"/>
    <xf numFmtId="0" fontId="117" fillId="0" borderId="0"/>
    <xf numFmtId="0" fontId="117" fillId="0" borderId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8" fillId="0" borderId="0"/>
    <xf numFmtId="0" fontId="117" fillId="0" borderId="0"/>
    <xf numFmtId="0" fontId="117" fillId="0" borderId="0"/>
    <xf numFmtId="0" fontId="117" fillId="0" borderId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8" fillId="0" borderId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8" fillId="0" borderId="0"/>
    <xf numFmtId="0" fontId="93" fillId="0" borderId="0" applyFill="0" applyAlignment="0" applyProtection="0">
      <protection locked="0"/>
    </xf>
    <xf numFmtId="0" fontId="93" fillId="0" borderId="1" applyFill="0" applyAlignment="0" applyProtection="0">
      <protection locked="0"/>
    </xf>
    <xf numFmtId="0" fontId="9" fillId="0" borderId="0" applyProtection="0"/>
    <xf numFmtId="275" fontId="67" fillId="0" borderId="0">
      <protection locked="0"/>
    </xf>
    <xf numFmtId="275" fontId="67" fillId="0" borderId="0">
      <protection locked="0"/>
    </xf>
    <xf numFmtId="275" fontId="67" fillId="0" borderId="0">
      <protection locked="0"/>
    </xf>
    <xf numFmtId="275" fontId="67" fillId="0" borderId="0">
      <protection locked="0"/>
    </xf>
    <xf numFmtId="275" fontId="67" fillId="0" borderId="0">
      <protection locked="0"/>
    </xf>
    <xf numFmtId="0" fontId="8" fillId="0" borderId="0"/>
    <xf numFmtId="209" fontId="67" fillId="0" borderId="0">
      <protection locked="0"/>
    </xf>
    <xf numFmtId="0" fontId="10" fillId="0" borderId="0" applyProtection="0"/>
    <xf numFmtId="275" fontId="67" fillId="0" borderId="0">
      <protection locked="0"/>
    </xf>
    <xf numFmtId="275" fontId="67" fillId="0" borderId="0">
      <protection locked="0"/>
    </xf>
    <xf numFmtId="275" fontId="67" fillId="0" borderId="0">
      <protection locked="0"/>
    </xf>
    <xf numFmtId="275" fontId="67" fillId="0" borderId="0">
      <protection locked="0"/>
    </xf>
    <xf numFmtId="0" fontId="8" fillId="0" borderId="0"/>
    <xf numFmtId="209" fontId="67" fillId="0" borderId="0">
      <protection locked="0"/>
    </xf>
    <xf numFmtId="0" fontId="118" fillId="0" borderId="15">
      <alignment horizontal="center"/>
    </xf>
    <xf numFmtId="0" fontId="118" fillId="0" borderId="0">
      <alignment horizontal="center"/>
    </xf>
    <xf numFmtId="222" fontId="75" fillId="0" borderId="0" applyFont="0" applyFill="0" applyBorder="0" applyAlignment="0" applyProtection="0"/>
    <xf numFmtId="0" fontId="33" fillId="14" borderId="2" applyNumberFormat="0" applyAlignment="0" applyProtection="0"/>
    <xf numFmtId="10" fontId="81" fillId="46" borderId="16" applyNumberFormat="0" applyBorder="0" applyAlignment="0" applyProtection="0"/>
    <xf numFmtId="0" fontId="81" fillId="43" borderId="0"/>
    <xf numFmtId="0" fontId="81" fillId="43" borderId="0"/>
    <xf numFmtId="0" fontId="81" fillId="43" borderId="0" applyNumberFormat="0" applyBorder="0" applyAlignment="0" applyProtection="0"/>
    <xf numFmtId="0" fontId="81" fillId="43" borderId="0" applyNumberFormat="0" applyBorder="0" applyAlignment="0" applyProtection="0"/>
    <xf numFmtId="0" fontId="8" fillId="0" borderId="0"/>
    <xf numFmtId="10" fontId="81" fillId="44" borderId="16" applyNumberFormat="0" applyBorder="0" applyAlignment="0" applyProtection="0"/>
    <xf numFmtId="0" fontId="119" fillId="15" borderId="2"/>
    <xf numFmtId="0" fontId="119" fillId="15" borderId="2"/>
    <xf numFmtId="0" fontId="119" fillId="15" borderId="2"/>
    <xf numFmtId="0" fontId="119" fillId="15" borderId="2" applyNumberFormat="0" applyAlignment="0" applyProtection="0"/>
    <xf numFmtId="0" fontId="119" fillId="15" borderId="2" applyNumberFormat="0" applyAlignment="0" applyProtection="0"/>
    <xf numFmtId="0" fontId="8" fillId="0" borderId="0"/>
    <xf numFmtId="0" fontId="119" fillId="15" borderId="2"/>
    <xf numFmtId="0" fontId="8" fillId="0" borderId="0"/>
    <xf numFmtId="0" fontId="119" fillId="15" borderId="2"/>
    <xf numFmtId="0" fontId="119" fillId="15" borderId="2"/>
    <xf numFmtId="0" fontId="119" fillId="15" borderId="2"/>
    <xf numFmtId="0" fontId="119" fillId="15" borderId="2" applyNumberFormat="0" applyAlignment="0" applyProtection="0"/>
    <xf numFmtId="0" fontId="119" fillId="15" borderId="2" applyNumberFormat="0" applyAlignment="0" applyProtection="0"/>
    <xf numFmtId="0" fontId="8" fillId="0" borderId="0"/>
    <xf numFmtId="0" fontId="119" fillId="14" borderId="2" applyNumberFormat="0" applyAlignment="0" applyProtection="0"/>
    <xf numFmtId="0" fontId="119" fillId="15" borderId="2"/>
    <xf numFmtId="0" fontId="119" fillId="15" borderId="2"/>
    <xf numFmtId="0" fontId="119" fillId="15" borderId="2"/>
    <xf numFmtId="0" fontId="119" fillId="15" borderId="2" applyNumberFormat="0" applyAlignment="0" applyProtection="0"/>
    <xf numFmtId="0" fontId="119" fillId="15" borderId="2" applyNumberFormat="0" applyAlignment="0" applyProtection="0"/>
    <xf numFmtId="0" fontId="8" fillId="0" borderId="0"/>
    <xf numFmtId="0" fontId="119" fillId="15" borderId="2"/>
    <xf numFmtId="0" fontId="119" fillId="15" borderId="2"/>
    <xf numFmtId="0" fontId="119" fillId="15" borderId="2"/>
    <xf numFmtId="0" fontId="119" fillId="15" borderId="2"/>
    <xf numFmtId="0" fontId="119" fillId="15" borderId="2" applyNumberFormat="0" applyAlignment="0" applyProtection="0"/>
    <xf numFmtId="0" fontId="119" fillId="15" borderId="2" applyNumberFormat="0" applyAlignment="0" applyProtection="0"/>
    <xf numFmtId="0" fontId="8" fillId="0" borderId="0"/>
    <xf numFmtId="0" fontId="119" fillId="15" borderId="2"/>
    <xf numFmtId="0" fontId="119" fillId="15" borderId="2"/>
    <xf numFmtId="0" fontId="119" fillId="15" borderId="2"/>
    <xf numFmtId="0" fontId="119" fillId="15" borderId="2"/>
    <xf numFmtId="0" fontId="119" fillId="15" borderId="2" applyNumberFormat="0" applyAlignment="0" applyProtection="0"/>
    <xf numFmtId="0" fontId="119" fillId="15" borderId="2" applyNumberFormat="0" applyAlignment="0" applyProtection="0"/>
    <xf numFmtId="0" fontId="8" fillId="0" borderId="0"/>
    <xf numFmtId="0" fontId="119" fillId="15" borderId="2"/>
    <xf numFmtId="0" fontId="119" fillId="15" borderId="2"/>
    <xf numFmtId="0" fontId="119" fillId="15" borderId="2"/>
    <xf numFmtId="0" fontId="119" fillId="15" borderId="2"/>
    <xf numFmtId="0" fontId="119" fillId="15" borderId="2" applyNumberFormat="0" applyAlignment="0" applyProtection="0"/>
    <xf numFmtId="0" fontId="119" fillId="15" borderId="2" applyNumberFormat="0" applyAlignment="0" applyProtection="0"/>
    <xf numFmtId="0" fontId="8" fillId="0" borderId="0"/>
    <xf numFmtId="0" fontId="119" fillId="15" borderId="2"/>
    <xf numFmtId="0" fontId="119" fillId="15" borderId="2"/>
    <xf numFmtId="0" fontId="119" fillId="15" borderId="2"/>
    <xf numFmtId="0" fontId="119" fillId="15" borderId="2"/>
    <xf numFmtId="0" fontId="119" fillId="15" borderId="2" applyNumberFormat="0" applyAlignment="0" applyProtection="0"/>
    <xf numFmtId="0" fontId="119" fillId="15" borderId="2" applyNumberFormat="0" applyAlignment="0" applyProtection="0"/>
    <xf numFmtId="0" fontId="8" fillId="0" borderId="0"/>
    <xf numFmtId="0" fontId="119" fillId="15" borderId="2"/>
    <xf numFmtId="0" fontId="119" fillId="15" borderId="2"/>
    <xf numFmtId="0" fontId="119" fillId="15" borderId="2"/>
    <xf numFmtId="0" fontId="119" fillId="15" borderId="2"/>
    <xf numFmtId="0" fontId="119" fillId="15" borderId="2" applyNumberFormat="0" applyAlignment="0" applyProtection="0"/>
    <xf numFmtId="0" fontId="119" fillId="15" borderId="2" applyNumberFormat="0" applyAlignment="0" applyProtection="0"/>
    <xf numFmtId="0" fontId="8" fillId="0" borderId="0"/>
    <xf numFmtId="0" fontId="119" fillId="15" borderId="2"/>
    <xf numFmtId="0" fontId="119" fillId="15" borderId="2" applyNumberFormat="0" applyAlignment="0" applyProtection="0"/>
    <xf numFmtId="271" fontId="75" fillId="47" borderId="0"/>
    <xf numFmtId="271" fontId="75" fillId="47" borderId="0"/>
    <xf numFmtId="271" fontId="75" fillId="47" borderId="0"/>
    <xf numFmtId="271" fontId="75" fillId="47" borderId="0"/>
    <xf numFmtId="271" fontId="75" fillId="47" borderId="0"/>
    <xf numFmtId="0" fontId="8" fillId="0" borderId="0"/>
    <xf numFmtId="271" fontId="75" fillId="48" borderId="0"/>
    <xf numFmtId="0" fontId="2" fillId="0" borderId="0"/>
    <xf numFmtId="0" fontId="8" fillId="0" borderId="0"/>
    <xf numFmtId="184" fontId="88" fillId="0" borderId="0" applyFill="0" applyBorder="0" applyAlignment="0"/>
    <xf numFmtId="200" fontId="88" fillId="0" borderId="0" applyFill="0" applyBorder="0" applyAlignment="0"/>
    <xf numFmtId="184" fontId="88" fillId="0" borderId="0" applyFill="0" applyBorder="0" applyAlignment="0"/>
    <xf numFmtId="249" fontId="88" fillId="0" borderId="0" applyFill="0" applyBorder="0" applyAlignment="0"/>
    <xf numFmtId="200" fontId="88" fillId="0" borderId="0" applyFill="0" applyBorder="0" applyAlignment="0"/>
    <xf numFmtId="0" fontId="34" fillId="0" borderId="17" applyNumberFormat="0" applyFill="0" applyAlignment="0" applyProtection="0"/>
    <xf numFmtId="0" fontId="120" fillId="0" borderId="17"/>
    <xf numFmtId="0" fontId="120" fillId="0" borderId="17"/>
    <xf numFmtId="0" fontId="120" fillId="0" borderId="17"/>
    <xf numFmtId="0" fontId="120" fillId="0" borderId="17" applyNumberFormat="0" applyFill="0" applyAlignment="0" applyProtection="0"/>
    <xf numFmtId="0" fontId="120" fillId="0" borderId="17" applyNumberFormat="0" applyFill="0" applyAlignment="0" applyProtection="0"/>
    <xf numFmtId="0" fontId="8" fillId="0" borderId="0"/>
    <xf numFmtId="0" fontId="120" fillId="0" borderId="17"/>
    <xf numFmtId="0" fontId="120" fillId="0" borderId="17"/>
    <xf numFmtId="0" fontId="120" fillId="0" borderId="17"/>
    <xf numFmtId="0" fontId="120" fillId="0" borderId="17"/>
    <xf numFmtId="0" fontId="120" fillId="0" borderId="17" applyNumberFormat="0" applyFill="0" applyAlignment="0" applyProtection="0"/>
    <xf numFmtId="0" fontId="120" fillId="0" borderId="17" applyNumberFormat="0" applyFill="0" applyAlignment="0" applyProtection="0"/>
    <xf numFmtId="0" fontId="8" fillId="0" borderId="0"/>
    <xf numFmtId="0" fontId="120" fillId="0" borderId="17" applyNumberFormat="0" applyFill="0" applyAlignment="0" applyProtection="0"/>
    <xf numFmtId="0" fontId="120" fillId="0" borderId="17" applyNumberFormat="0" applyFill="0" applyAlignment="0" applyProtection="0"/>
    <xf numFmtId="0" fontId="8" fillId="0" borderId="0"/>
    <xf numFmtId="271" fontId="75" fillId="49" borderId="0"/>
    <xf numFmtId="271" fontId="75" fillId="49" borderId="0"/>
    <xf numFmtId="271" fontId="75" fillId="49" borderId="0"/>
    <xf numFmtId="271" fontId="75" fillId="49" borderId="0"/>
    <xf numFmtId="271" fontId="75" fillId="49" borderId="0"/>
    <xf numFmtId="0" fontId="8" fillId="0" borderId="0"/>
    <xf numFmtId="271" fontId="75" fillId="50" borderId="0"/>
    <xf numFmtId="3" fontId="42" fillId="0" borderId="18" applyNumberFormat="0" applyAlignment="0">
      <alignment horizontal="center" vertical="center"/>
    </xf>
    <xf numFmtId="3" fontId="43" fillId="0" borderId="18" applyNumberFormat="0" applyAlignment="0">
      <alignment horizontal="center" vertical="center"/>
    </xf>
    <xf numFmtId="3" fontId="44" fillId="0" borderId="18" applyNumberFormat="0" applyAlignment="0">
      <alignment horizontal="center" vertical="center"/>
    </xf>
    <xf numFmtId="0" fontId="103" fillId="0" borderId="0" applyFill="0" applyBorder="0" applyAlignment="0" applyProtection="0"/>
    <xf numFmtId="38" fontId="74" fillId="0" borderId="0" applyFont="0" applyFill="0" applyBorder="0" applyAlignment="0" applyProtection="0"/>
    <xf numFmtId="40" fontId="74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21" fillId="0" borderId="15"/>
    <xf numFmtId="0" fontId="93" fillId="0" borderId="19"/>
    <xf numFmtId="0" fontId="93" fillId="0" borderId="19"/>
    <xf numFmtId="0" fontId="93" fillId="0" borderId="19"/>
    <xf numFmtId="0" fontId="93" fillId="0" borderId="19"/>
    <xf numFmtId="0" fontId="8" fillId="0" borderId="0"/>
    <xf numFmtId="0" fontId="122" fillId="0" borderId="15"/>
    <xf numFmtId="257" fontId="8" fillId="0" borderId="0"/>
    <xf numFmtId="276" fontId="8" fillId="0" borderId="0"/>
    <xf numFmtId="250" fontId="123" fillId="0" borderId="0" applyFont="0" applyFill="0" applyBorder="0" applyAlignment="0" applyProtection="0"/>
    <xf numFmtId="251" fontId="123" fillId="0" borderId="0" applyFont="0" applyFill="0" applyBorder="0" applyAlignment="0" applyProtection="0"/>
    <xf numFmtId="252" fontId="8" fillId="0" borderId="0" applyFont="0" applyFill="0" applyBorder="0" applyAlignment="0" applyProtection="0"/>
    <xf numFmtId="232" fontId="8" fillId="0" borderId="0" applyFont="0" applyFill="0" applyBorder="0" applyAlignment="0" applyProtection="0"/>
    <xf numFmtId="0" fontId="45" fillId="0" borderId="0" applyNumberFormat="0" applyFont="0" applyFill="0" applyAlignment="0"/>
    <xf numFmtId="0" fontId="8" fillId="0" borderId="0"/>
    <xf numFmtId="0" fontId="8" fillId="0" borderId="0"/>
    <xf numFmtId="0" fontId="8" fillId="0" borderId="0" applyNumberFormat="0" applyFill="0" applyAlignment="0"/>
    <xf numFmtId="0" fontId="8" fillId="0" borderId="0" applyNumberFormat="0" applyFill="0" applyAlignment="0"/>
    <xf numFmtId="0" fontId="8" fillId="0" borderId="0"/>
    <xf numFmtId="0" fontId="45" fillId="0" borderId="0" applyNumberFormat="0" applyFont="0" applyFill="0" applyAlignment="0"/>
    <xf numFmtId="0" fontId="8" fillId="0" borderId="0"/>
    <xf numFmtId="0" fontId="8" fillId="0" borderId="0" applyNumberFormat="0" applyFill="0" applyAlignment="0"/>
    <xf numFmtId="0" fontId="35" fillId="51" borderId="0" applyNumberFormat="0" applyBorder="0" applyAlignment="0" applyProtection="0"/>
    <xf numFmtId="0" fontId="124" fillId="52" borderId="0"/>
    <xf numFmtId="0" fontId="124" fillId="52" borderId="0"/>
    <xf numFmtId="0" fontId="124" fillId="52" borderId="0"/>
    <xf numFmtId="0" fontId="124" fillId="52" borderId="0" applyNumberFormat="0" applyBorder="0" applyAlignment="0" applyProtection="0"/>
    <xf numFmtId="0" fontId="124" fillId="52" borderId="0" applyNumberFormat="0" applyBorder="0" applyAlignment="0" applyProtection="0"/>
    <xf numFmtId="0" fontId="8" fillId="0" borderId="0"/>
    <xf numFmtId="0" fontId="124" fillId="52" borderId="0"/>
    <xf numFmtId="0" fontId="124" fillId="52" borderId="0"/>
    <xf numFmtId="0" fontId="124" fillId="52" borderId="0"/>
    <xf numFmtId="0" fontId="124" fillId="52" borderId="0" applyNumberFormat="0" applyBorder="0" applyAlignment="0" applyProtection="0"/>
    <xf numFmtId="0" fontId="124" fillId="52" borderId="0" applyNumberFormat="0" applyBorder="0" applyAlignment="0" applyProtection="0"/>
    <xf numFmtId="0" fontId="8" fillId="0" borderId="0"/>
    <xf numFmtId="0" fontId="124" fillId="51" borderId="0" applyNumberFormat="0" applyBorder="0" applyAlignment="0" applyProtection="0"/>
    <xf numFmtId="0" fontId="124" fillId="52" borderId="0" applyNumberFormat="0" applyBorder="0" applyAlignment="0" applyProtection="0"/>
    <xf numFmtId="0" fontId="8" fillId="0" borderId="0"/>
    <xf numFmtId="0" fontId="20" fillId="0" borderId="0"/>
    <xf numFmtId="37" fontId="125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/>
    <xf numFmtId="0" fontId="8" fillId="0" borderId="0" applyNumberFormat="0" applyFill="0" applyBorder="0" applyAlignment="0"/>
    <xf numFmtId="0" fontId="8" fillId="0" borderId="0"/>
    <xf numFmtId="0" fontId="126" fillId="0" borderId="16" applyNumberFormat="0" applyFont="0" applyFill="0" applyBorder="0" applyAlignment="0">
      <alignment horizontal="center"/>
    </xf>
    <xf numFmtId="175" fontId="46" fillId="0" borderId="0"/>
    <xf numFmtId="277" fontId="127" fillId="0" borderId="0"/>
    <xf numFmtId="277" fontId="127" fillId="0" borderId="0"/>
    <xf numFmtId="277" fontId="127" fillId="0" borderId="0"/>
    <xf numFmtId="277" fontId="127" fillId="0" borderId="0"/>
    <xf numFmtId="0" fontId="8" fillId="0" borderId="0"/>
    <xf numFmtId="286" fontId="128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1" fillId="0" borderId="0"/>
    <xf numFmtId="0" fontId="101" fillId="0" borderId="0"/>
    <xf numFmtId="0" fontId="101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8" fillId="0" borderId="0"/>
    <xf numFmtId="0" fontId="8" fillId="0" borderId="0"/>
    <xf numFmtId="0" fontId="36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1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52" fillId="0" borderId="0"/>
    <xf numFmtId="0" fontId="101" fillId="0" borderId="0"/>
    <xf numFmtId="0" fontId="36" fillId="0" borderId="0"/>
    <xf numFmtId="0" fontId="101" fillId="0" borderId="0"/>
    <xf numFmtId="0" fontId="101" fillId="0" borderId="0"/>
    <xf numFmtId="0" fontId="36" fillId="0" borderId="0"/>
    <xf numFmtId="0" fontId="101" fillId="0" borderId="0"/>
    <xf numFmtId="0" fontId="36" fillId="0" borderId="0"/>
    <xf numFmtId="0" fontId="101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36" fillId="0" borderId="0"/>
    <xf numFmtId="0" fontId="36" fillId="0" borderId="0"/>
    <xf numFmtId="0" fontId="101" fillId="0" borderId="0"/>
    <xf numFmtId="0" fontId="101" fillId="0" borderId="0"/>
    <xf numFmtId="0" fontId="101" fillId="0" borderId="0"/>
    <xf numFmtId="0" fontId="36" fillId="0" borderId="0"/>
    <xf numFmtId="0" fontId="36" fillId="0" borderId="0"/>
    <xf numFmtId="0" fontId="101" fillId="0" borderId="0"/>
    <xf numFmtId="0" fontId="36" fillId="0" borderId="0"/>
    <xf numFmtId="0" fontId="101" fillId="0" borderId="0"/>
    <xf numFmtId="0" fontId="36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8" fillId="0" borderId="0"/>
    <xf numFmtId="0" fontId="129" fillId="0" borderId="0"/>
    <xf numFmtId="0" fontId="8" fillId="0" borderId="0"/>
    <xf numFmtId="0" fontId="80" fillId="0" borderId="0" applyProtection="0"/>
    <xf numFmtId="0" fontId="8" fillId="0" borderId="0"/>
    <xf numFmtId="0" fontId="8" fillId="0" borderId="0"/>
    <xf numFmtId="0" fontId="17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" fillId="0" borderId="0"/>
    <xf numFmtId="0" fontId="172" fillId="0" borderId="0"/>
    <xf numFmtId="0" fontId="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" fillId="0" borderId="0"/>
    <xf numFmtId="0" fontId="129" fillId="0" borderId="0"/>
    <xf numFmtId="0" fontId="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01" fillId="0" borderId="0"/>
    <xf numFmtId="0" fontId="2" fillId="0" borderId="0"/>
    <xf numFmtId="0" fontId="2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" fillId="0" borderId="0"/>
    <xf numFmtId="0" fontId="2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" fillId="0" borderId="0"/>
    <xf numFmtId="0" fontId="2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101" fillId="0" borderId="0"/>
    <xf numFmtId="0" fontId="101" fillId="0" borderId="0"/>
    <xf numFmtId="0" fontId="24" fillId="0" borderId="0"/>
    <xf numFmtId="0" fontId="80" fillId="0" borderId="0"/>
    <xf numFmtId="0" fontId="80" fillId="0" borderId="0"/>
    <xf numFmtId="0" fontId="1" fillId="0" borderId="0"/>
    <xf numFmtId="0" fontId="1" fillId="0" borderId="0"/>
    <xf numFmtId="0" fontId="8" fillId="0" borderId="0"/>
    <xf numFmtId="0" fontId="130" fillId="0" borderId="0"/>
    <xf numFmtId="0" fontId="24" fillId="0" borderId="0"/>
    <xf numFmtId="0" fontId="1" fillId="0" borderId="0"/>
    <xf numFmtId="0" fontId="11" fillId="0" borderId="0"/>
    <xf numFmtId="0" fontId="2" fillId="0" borderId="0"/>
    <xf numFmtId="0" fontId="65" fillId="0" borderId="0"/>
    <xf numFmtId="0" fontId="24" fillId="53" borderId="20" applyNumberFormat="0" applyFont="0" applyAlignment="0" applyProtection="0"/>
    <xf numFmtId="0" fontId="8" fillId="54" borderId="20"/>
    <xf numFmtId="0" fontId="8" fillId="54" borderId="20"/>
    <xf numFmtId="0" fontId="8" fillId="54" borderId="20"/>
    <xf numFmtId="0" fontId="8" fillId="54" borderId="20" applyNumberFormat="0" applyAlignment="0" applyProtection="0"/>
    <xf numFmtId="0" fontId="8" fillId="54" borderId="20" applyNumberFormat="0" applyAlignment="0" applyProtection="0"/>
    <xf numFmtId="0" fontId="8" fillId="0" borderId="0"/>
    <xf numFmtId="0" fontId="8" fillId="54" borderId="20"/>
    <xf numFmtId="0" fontId="8" fillId="54" borderId="20"/>
    <xf numFmtId="0" fontId="8" fillId="54" borderId="20"/>
    <xf numFmtId="0" fontId="8" fillId="54" borderId="20"/>
    <xf numFmtId="0" fontId="8" fillId="54" borderId="20" applyNumberFormat="0" applyAlignment="0" applyProtection="0"/>
    <xf numFmtId="0" fontId="8" fillId="54" borderId="20" applyNumberFormat="0" applyAlignment="0" applyProtection="0"/>
    <xf numFmtId="0" fontId="8" fillId="0" borderId="0"/>
    <xf numFmtId="0" fontId="36" fillId="53" borderId="20" applyNumberFormat="0" applyFont="0" applyAlignment="0" applyProtection="0"/>
    <xf numFmtId="0" fontId="8" fillId="54" borderId="20" applyNumberFormat="0" applyAlignment="0" applyProtection="0"/>
    <xf numFmtId="0" fontId="8" fillId="0" borderId="0"/>
    <xf numFmtId="207" fontId="131" fillId="0" borderId="0" applyFont="0" applyFill="0" applyBorder="0" applyProtection="0">
      <alignment vertical="top" wrapText="1"/>
    </xf>
    <xf numFmtId="199" fontId="132" fillId="0" borderId="0" applyFont="0" applyFill="0" applyBorder="0" applyAlignment="0" applyProtection="0"/>
    <xf numFmtId="198" fontId="132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8" fillId="0" borderId="0"/>
    <xf numFmtId="0" fontId="20" fillId="0" borderId="0"/>
    <xf numFmtId="0" fontId="37" fillId="40" borderId="21" applyNumberFormat="0" applyAlignment="0" applyProtection="0"/>
    <xf numFmtId="0" fontId="133" fillId="3" borderId="21"/>
    <xf numFmtId="0" fontId="133" fillId="3" borderId="21"/>
    <xf numFmtId="0" fontId="133" fillId="3" borderId="21"/>
    <xf numFmtId="0" fontId="133" fillId="3" borderId="21" applyNumberFormat="0" applyAlignment="0" applyProtection="0"/>
    <xf numFmtId="0" fontId="133" fillId="3" borderId="21" applyNumberFormat="0" applyAlignment="0" applyProtection="0"/>
    <xf numFmtId="0" fontId="8" fillId="0" borderId="0"/>
    <xf numFmtId="0" fontId="133" fillId="3" borderId="21"/>
    <xf numFmtId="0" fontId="133" fillId="3" borderId="21"/>
    <xf numFmtId="0" fontId="133" fillId="3" borderId="21"/>
    <xf numFmtId="0" fontId="133" fillId="3" borderId="21"/>
    <xf numFmtId="0" fontId="133" fillId="3" borderId="21" applyNumberFormat="0" applyAlignment="0" applyProtection="0"/>
    <xf numFmtId="0" fontId="133" fillId="3" borderId="21" applyNumberFormat="0" applyAlignment="0" applyProtection="0"/>
    <xf numFmtId="0" fontId="8" fillId="0" borderId="0"/>
    <xf numFmtId="0" fontId="133" fillId="40" borderId="21" applyNumberFormat="0" applyAlignment="0" applyProtection="0"/>
    <xf numFmtId="0" fontId="133" fillId="3" borderId="21" applyNumberFormat="0" applyAlignment="0" applyProtection="0"/>
    <xf numFmtId="0" fontId="8" fillId="0" borderId="0"/>
    <xf numFmtId="14" fontId="83" fillId="0" borderId="0">
      <alignment horizontal="center" wrapText="1"/>
      <protection locked="0"/>
    </xf>
    <xf numFmtId="14" fontId="83" fillId="0" borderId="0">
      <alignment horizontal="center" wrapText="1"/>
      <protection locked="0"/>
    </xf>
    <xf numFmtId="14" fontId="83" fillId="0" borderId="0">
      <alignment horizontal="center" wrapText="1"/>
      <protection locked="0"/>
    </xf>
    <xf numFmtId="14" fontId="83" fillId="0" borderId="0">
      <alignment horizontal="center" wrapText="1"/>
      <protection locked="0"/>
    </xf>
    <xf numFmtId="14" fontId="83" fillId="0" borderId="0">
      <alignment horizontal="center" wrapText="1"/>
      <protection locked="0"/>
    </xf>
    <xf numFmtId="0" fontId="8" fillId="0" borderId="0"/>
    <xf numFmtId="14" fontId="83" fillId="0" borderId="0">
      <alignment horizontal="center" wrapText="1"/>
      <protection locked="0"/>
    </xf>
    <xf numFmtId="238" fontId="8" fillId="0" borderId="0" applyFont="0" applyFill="0" applyBorder="0" applyAlignment="0" applyProtection="0"/>
    <xf numFmtId="239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245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/>
    <xf numFmtId="10" fontId="8" fillId="0" borderId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1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227" fontId="8" fillId="0" borderId="0" applyFont="0" applyFill="0" applyBorder="0" applyAlignment="0" applyProtection="0"/>
    <xf numFmtId="9" fontId="8" fillId="0" borderId="0"/>
    <xf numFmtId="9" fontId="8" fillId="0" borderId="0"/>
    <xf numFmtId="9" fontId="8" fillId="0" borderId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8" fillId="0" borderId="0"/>
    <xf numFmtId="9" fontId="134" fillId="0" borderId="0" applyFill="0" applyBorder="0" applyAlignment="0" applyProtection="0"/>
    <xf numFmtId="9" fontId="8" fillId="0" borderId="0"/>
    <xf numFmtId="9" fontId="8" fillId="0" borderId="0"/>
    <xf numFmtId="9" fontId="8" fillId="0" borderId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8" fillId="0" borderId="0"/>
    <xf numFmtId="9" fontId="36" fillId="0" borderId="0" applyFont="0" applyFill="0" applyBorder="0" applyAlignment="0" applyProtection="0"/>
    <xf numFmtId="9" fontId="8" fillId="0" borderId="0"/>
    <xf numFmtId="9" fontId="8" fillId="0" borderId="0"/>
    <xf numFmtId="9" fontId="8" fillId="0" borderId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8" fillId="0" borderId="0"/>
    <xf numFmtId="9" fontId="8" fillId="0" borderId="0"/>
    <xf numFmtId="9" fontId="74" fillId="0" borderId="22" applyNumberFormat="0" applyBorder="0"/>
    <xf numFmtId="0" fontId="74" fillId="0" borderId="0"/>
    <xf numFmtId="0" fontId="74" fillId="0" borderId="0"/>
    <xf numFmtId="0" fontId="74" fillId="0" borderId="0" applyNumberFormat="0" applyBorder="0"/>
    <xf numFmtId="0" fontId="74" fillId="0" borderId="0" applyNumberFormat="0" applyBorder="0"/>
    <xf numFmtId="0" fontId="8" fillId="0" borderId="0"/>
    <xf numFmtId="9" fontId="74" fillId="0" borderId="22" applyNumberFormat="0" applyBorder="0"/>
    <xf numFmtId="184" fontId="88" fillId="0" borderId="0" applyFill="0" applyBorder="0" applyAlignment="0"/>
    <xf numFmtId="200" fontId="88" fillId="0" borderId="0" applyFill="0" applyBorder="0" applyAlignment="0"/>
    <xf numFmtId="184" fontId="88" fillId="0" borderId="0" applyFill="0" applyBorder="0" applyAlignment="0"/>
    <xf numFmtId="249" fontId="88" fillId="0" borderId="0" applyFill="0" applyBorder="0" applyAlignment="0"/>
    <xf numFmtId="200" fontId="88" fillId="0" borderId="0" applyFill="0" applyBorder="0" applyAlignment="0"/>
    <xf numFmtId="0" fontId="135" fillId="0" borderId="0"/>
    <xf numFmtId="254" fontId="20" fillId="0" borderId="0"/>
    <xf numFmtId="254" fontId="20" fillId="0" borderId="0"/>
    <xf numFmtId="254" fontId="20" fillId="0" borderId="0"/>
    <xf numFmtId="254" fontId="20" fillId="0" borderId="0"/>
    <xf numFmtId="0" fontId="8" fillId="0" borderId="0"/>
    <xf numFmtId="5" fontId="136" fillId="0" borderId="0"/>
    <xf numFmtId="0" fontId="74" fillId="0" borderId="0" applyNumberFormat="0" applyFont="0" applyFill="0" applyBorder="0" applyAlignment="0" applyProtection="0">
      <alignment horizontal="left"/>
    </xf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74" fillId="0" borderId="0" applyNumberFormat="0" applyFont="0" applyFill="0" applyBorder="0" applyAlignment="0" applyProtection="0">
      <alignment horizontal="left"/>
    </xf>
    <xf numFmtId="0" fontId="137" fillId="0" borderId="15">
      <alignment horizontal="center"/>
    </xf>
    <xf numFmtId="0" fontId="138" fillId="55" borderId="0" applyNumberFormat="0" applyFont="0" applyBorder="0" applyAlignment="0">
      <alignment horizontal="center"/>
    </xf>
    <xf numFmtId="0" fontId="139" fillId="0" borderId="0" applyNumberFormat="0" applyFill="0" applyBorder="0" applyAlignment="0" applyProtection="0"/>
    <xf numFmtId="14" fontId="140" fillId="0" borderId="0" applyNumberFormat="0" applyFill="0" applyBorder="0" applyAlignment="0" applyProtection="0">
      <alignment horizontal="left"/>
    </xf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287" fontId="8" fillId="0" borderId="0" applyNumberFormat="0" applyFill="0" applyBorder="0" applyAlignment="0" applyProtection="0">
      <alignment horizontal="left"/>
    </xf>
    <xf numFmtId="222" fontId="75" fillId="0" borderId="0" applyFont="0" applyFill="0" applyBorder="0" applyAlignment="0" applyProtection="0"/>
    <xf numFmtId="0" fontId="138" fillId="1" borderId="10" applyNumberFormat="0" applyFont="0" applyAlignment="0">
      <alignment horizontal="center"/>
    </xf>
    <xf numFmtId="0" fontId="141" fillId="0" borderId="0" applyNumberFormat="0" applyFill="0" applyBorder="0" applyAlignment="0">
      <alignment horizontal="center"/>
    </xf>
    <xf numFmtId="0" fontId="163" fillId="0" borderId="0"/>
    <xf numFmtId="0" fontId="12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3" fillId="0" borderId="0" applyNumberFormat="0" applyFill="0" applyBorder="0" applyAlignment="0" applyProtection="0"/>
    <xf numFmtId="206" fontId="75" fillId="0" borderId="0" applyFont="0" applyFill="0" applyBorder="0" applyAlignment="0" applyProtection="0"/>
    <xf numFmtId="203" fontId="67" fillId="0" borderId="0" applyFont="0" applyFill="0" applyBorder="0" applyAlignment="0" applyProtection="0"/>
    <xf numFmtId="221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65" fontId="8" fillId="0" borderId="0"/>
    <xf numFmtId="265" fontId="8" fillId="0" borderId="0"/>
    <xf numFmtId="265" fontId="8" fillId="0" borderId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0" fontId="8" fillId="0" borderId="0"/>
    <xf numFmtId="198" fontId="75" fillId="0" borderId="0" applyFont="0" applyFill="0" applyBorder="0" applyAlignment="0" applyProtection="0"/>
    <xf numFmtId="222" fontId="75" fillId="0" borderId="0" applyFont="0" applyFill="0" applyBorder="0" applyAlignment="0" applyProtection="0"/>
    <xf numFmtId="218" fontId="75" fillId="0" borderId="0" applyFont="0" applyFill="0" applyBorder="0" applyAlignment="0" applyProtection="0"/>
    <xf numFmtId="206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18" fontId="75" fillId="0" borderId="0" applyFont="0" applyFill="0" applyBorder="0" applyAlignment="0" applyProtection="0"/>
    <xf numFmtId="220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06" fontId="75" fillId="0" borderId="0" applyFont="0" applyFill="0" applyBorder="0" applyAlignment="0" applyProtection="0"/>
    <xf numFmtId="265" fontId="8" fillId="0" borderId="0"/>
    <xf numFmtId="265" fontId="8" fillId="0" borderId="0"/>
    <xf numFmtId="265" fontId="8" fillId="0" borderId="0"/>
    <xf numFmtId="265" fontId="8" fillId="0" borderId="0" applyFill="0" applyBorder="0" applyAlignment="0" applyProtection="0"/>
    <xf numFmtId="265" fontId="8" fillId="0" borderId="0" applyFill="0" applyBorder="0" applyAlignment="0" applyProtection="0"/>
    <xf numFmtId="0" fontId="8" fillId="0" borderId="0"/>
    <xf numFmtId="198" fontId="75" fillId="0" borderId="0" applyFont="0" applyFill="0" applyBorder="0" applyAlignment="0" applyProtection="0"/>
    <xf numFmtId="203" fontId="67" fillId="0" borderId="0" applyFont="0" applyFill="0" applyBorder="0" applyAlignment="0" applyProtection="0"/>
    <xf numFmtId="221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22" fontId="75" fillId="0" borderId="0" applyFont="0" applyFill="0" applyBorder="0" applyAlignment="0" applyProtection="0"/>
    <xf numFmtId="262" fontId="8" fillId="0" borderId="0"/>
    <xf numFmtId="262" fontId="8" fillId="0" borderId="0"/>
    <xf numFmtId="262" fontId="8" fillId="0" borderId="0"/>
    <xf numFmtId="262" fontId="8" fillId="0" borderId="0" applyFill="0" applyBorder="0" applyAlignment="0" applyProtection="0"/>
    <xf numFmtId="262" fontId="8" fillId="0" borderId="0" applyFill="0" applyBorder="0" applyAlignment="0" applyProtection="0"/>
    <xf numFmtId="0" fontId="8" fillId="0" borderId="0"/>
    <xf numFmtId="42" fontId="75" fillId="0" borderId="0" applyFont="0" applyFill="0" applyBorder="0" applyAlignment="0" applyProtection="0"/>
    <xf numFmtId="210" fontId="75" fillId="0" borderId="0" applyFont="0" applyFill="0" applyBorder="0" applyAlignment="0" applyProtection="0"/>
    <xf numFmtId="210" fontId="75" fillId="0" borderId="0" applyFont="0" applyFill="0" applyBorder="0" applyAlignment="0" applyProtection="0"/>
    <xf numFmtId="191" fontId="67" fillId="0" borderId="0" applyFont="0" applyFill="0" applyBorder="0" applyAlignment="0" applyProtection="0"/>
    <xf numFmtId="211" fontId="75" fillId="0" borderId="0" applyFont="0" applyFill="0" applyBorder="0" applyAlignment="0" applyProtection="0"/>
    <xf numFmtId="210" fontId="75" fillId="0" borderId="0" applyFont="0" applyFill="0" applyBorder="0" applyAlignment="0" applyProtection="0"/>
    <xf numFmtId="191" fontId="75" fillId="0" borderId="0" applyFont="0" applyFill="0" applyBorder="0" applyAlignment="0" applyProtection="0"/>
    <xf numFmtId="216" fontId="75" fillId="0" borderId="0" applyFont="0" applyFill="0" applyBorder="0" applyAlignment="0" applyProtection="0"/>
    <xf numFmtId="191" fontId="75" fillId="0" borderId="0" applyFont="0" applyFill="0" applyBorder="0" applyAlignment="0" applyProtection="0"/>
    <xf numFmtId="217" fontId="75" fillId="0" borderId="0" applyFont="0" applyFill="0" applyBorder="0" applyAlignment="0" applyProtection="0"/>
    <xf numFmtId="203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218" fontId="75" fillId="0" borderId="0" applyFont="0" applyFill="0" applyBorder="0" applyAlignment="0" applyProtection="0"/>
    <xf numFmtId="220" fontId="75" fillId="0" borderId="0" applyFont="0" applyFill="0" applyBorder="0" applyAlignment="0" applyProtection="0"/>
    <xf numFmtId="219" fontId="75" fillId="0" borderId="0" applyFont="0" applyFill="0" applyBorder="0" applyAlignment="0" applyProtection="0"/>
    <xf numFmtId="14" fontId="142" fillId="0" borderId="0"/>
    <xf numFmtId="0" fontId="121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8" fillId="0" borderId="0"/>
    <xf numFmtId="0" fontId="122" fillId="0" borderId="0"/>
    <xf numFmtId="40" fontId="143" fillId="0" borderId="0" applyBorder="0">
      <alignment horizontal="right"/>
    </xf>
    <xf numFmtId="259" fontId="144" fillId="0" borderId="0">
      <alignment horizontal="right"/>
    </xf>
    <xf numFmtId="259" fontId="144" fillId="0" borderId="0">
      <alignment horizontal="right"/>
    </xf>
    <xf numFmtId="259" fontId="144" fillId="0" borderId="0" applyBorder="0">
      <alignment horizontal="right"/>
    </xf>
    <xf numFmtId="259" fontId="144" fillId="0" borderId="0" applyBorder="0">
      <alignment horizontal="right"/>
    </xf>
    <xf numFmtId="0" fontId="8" fillId="0" borderId="0"/>
    <xf numFmtId="40" fontId="145" fillId="0" borderId="0" applyBorder="0">
      <alignment horizontal="right"/>
    </xf>
    <xf numFmtId="0" fontId="146" fillId="0" borderId="0"/>
    <xf numFmtId="190" fontId="63" fillId="0" borderId="23">
      <alignment horizontal="right" vertical="center"/>
    </xf>
    <xf numFmtId="278" fontId="63" fillId="0" borderId="24">
      <alignment horizontal="right" vertical="center"/>
    </xf>
    <xf numFmtId="278" fontId="63" fillId="0" borderId="24">
      <alignment horizontal="right" vertical="center"/>
    </xf>
    <xf numFmtId="278" fontId="63" fillId="0" borderId="24">
      <alignment horizontal="right" vertical="center"/>
    </xf>
    <xf numFmtId="278" fontId="63" fillId="0" borderId="24">
      <alignment horizontal="right" vertical="center"/>
    </xf>
    <xf numFmtId="0" fontId="8" fillId="0" borderId="0"/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147" fillId="0" borderId="23">
      <alignment horizontal="right" vertical="center"/>
    </xf>
    <xf numFmtId="190" fontId="63" fillId="0" borderId="23">
      <alignment horizontal="right" vertical="center"/>
    </xf>
    <xf numFmtId="190" fontId="147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147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147" fillId="0" borderId="23">
      <alignment horizontal="right" vertical="center"/>
    </xf>
    <xf numFmtId="190" fontId="63" fillId="0" borderId="23">
      <alignment horizontal="right" vertical="center"/>
    </xf>
    <xf numFmtId="190" fontId="147" fillId="0" borderId="23">
      <alignment horizontal="right" vertical="center"/>
    </xf>
    <xf numFmtId="190" fontId="63" fillId="0" borderId="23">
      <alignment horizontal="right" vertical="center"/>
    </xf>
    <xf numFmtId="190" fontId="147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147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147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278" fontId="63" fillId="0" borderId="24">
      <alignment horizontal="right" vertical="center"/>
    </xf>
    <xf numFmtId="278" fontId="63" fillId="0" borderId="24">
      <alignment horizontal="right" vertical="center"/>
    </xf>
    <xf numFmtId="278" fontId="63" fillId="0" borderId="24">
      <alignment horizontal="right" vertical="center"/>
    </xf>
    <xf numFmtId="278" fontId="63" fillId="0" borderId="24">
      <alignment horizontal="right" vertical="center"/>
    </xf>
    <xf numFmtId="278" fontId="63" fillId="0" borderId="24">
      <alignment horizontal="right" vertical="center"/>
    </xf>
    <xf numFmtId="278" fontId="63" fillId="0" borderId="24">
      <alignment horizontal="right" vertical="center"/>
    </xf>
    <xf numFmtId="278" fontId="63" fillId="0" borderId="24">
      <alignment horizontal="right" vertical="center"/>
    </xf>
    <xf numFmtId="278" fontId="63" fillId="0" borderId="24">
      <alignment horizontal="right" vertical="center"/>
    </xf>
    <xf numFmtId="278" fontId="63" fillId="0" borderId="24">
      <alignment horizontal="right" vertical="center"/>
    </xf>
    <xf numFmtId="278" fontId="63" fillId="0" borderId="24">
      <alignment horizontal="right" vertical="center"/>
    </xf>
    <xf numFmtId="278" fontId="63" fillId="0" borderId="24">
      <alignment horizontal="right" vertical="center"/>
    </xf>
    <xf numFmtId="278" fontId="63" fillId="0" borderId="24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255" fontId="148" fillId="0" borderId="24">
      <alignment horizontal="right" vertical="center"/>
    </xf>
    <xf numFmtId="255" fontId="148" fillId="0" borderId="24">
      <alignment horizontal="right" vertical="center"/>
    </xf>
    <xf numFmtId="255" fontId="148" fillId="0" borderId="24">
      <alignment horizontal="right" vertical="center"/>
    </xf>
    <xf numFmtId="255" fontId="148" fillId="0" borderId="24">
      <alignment horizontal="right" vertical="center"/>
    </xf>
    <xf numFmtId="255" fontId="148" fillId="0" borderId="24">
      <alignment horizontal="right" vertical="center"/>
    </xf>
    <xf numFmtId="255" fontId="148" fillId="0" borderId="24">
      <alignment horizontal="right" vertical="center"/>
    </xf>
    <xf numFmtId="255" fontId="148" fillId="0" borderId="24">
      <alignment horizontal="right" vertical="center"/>
    </xf>
    <xf numFmtId="255" fontId="148" fillId="0" borderId="24">
      <alignment horizontal="right" vertical="center"/>
    </xf>
    <xf numFmtId="255" fontId="148" fillId="0" borderId="24">
      <alignment horizontal="right" vertical="center"/>
    </xf>
    <xf numFmtId="255" fontId="148" fillId="0" borderId="24">
      <alignment horizontal="right" vertical="center"/>
    </xf>
    <xf numFmtId="255" fontId="148" fillId="0" borderId="24">
      <alignment horizontal="right" vertical="center"/>
    </xf>
    <xf numFmtId="255" fontId="148" fillId="0" borderId="24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190" fontId="63" fillId="0" borderId="23">
      <alignment horizontal="right" vertical="center"/>
    </xf>
    <xf numFmtId="49" fontId="64" fillId="0" borderId="0" applyFill="0" applyBorder="0" applyAlignment="0"/>
    <xf numFmtId="253" fontId="8" fillId="0" borderId="0" applyFill="0" applyBorder="0" applyAlignment="0"/>
    <xf numFmtId="192" fontId="8" fillId="0" borderId="0" applyFill="0" applyBorder="0" applyAlignment="0"/>
    <xf numFmtId="191" fontId="63" fillId="0" borderId="23">
      <alignment horizontal="center"/>
    </xf>
    <xf numFmtId="279" fontId="63" fillId="0" borderId="24">
      <alignment horizontal="center"/>
    </xf>
    <xf numFmtId="279" fontId="63" fillId="0" borderId="24">
      <alignment horizontal="center"/>
    </xf>
    <xf numFmtId="279" fontId="63" fillId="0" borderId="24">
      <alignment horizontal="center"/>
    </xf>
    <xf numFmtId="279" fontId="63" fillId="0" borderId="24">
      <alignment horizontal="center"/>
    </xf>
    <xf numFmtId="0" fontId="8" fillId="0" borderId="0"/>
    <xf numFmtId="191" fontId="63" fillId="0" borderId="23">
      <alignment horizontal="center"/>
    </xf>
    <xf numFmtId="0" fontId="149" fillId="0" borderId="0">
      <alignment vertical="center" wrapText="1"/>
      <protection locked="0"/>
    </xf>
    <xf numFmtId="0" fontId="149" fillId="0" borderId="0">
      <alignment vertical="center" wrapText="1"/>
      <protection locked="0"/>
    </xf>
    <xf numFmtId="0" fontId="149" fillId="0" borderId="0">
      <alignment vertical="center" wrapText="1"/>
      <protection locked="0"/>
    </xf>
    <xf numFmtId="0" fontId="149" fillId="0" borderId="0">
      <alignment vertical="center" wrapText="1"/>
      <protection locked="0"/>
    </xf>
    <xf numFmtId="0" fontId="149" fillId="0" borderId="0">
      <alignment vertical="center" wrapText="1"/>
      <protection locked="0"/>
    </xf>
    <xf numFmtId="0" fontId="8" fillId="0" borderId="0"/>
    <xf numFmtId="0" fontId="93" fillId="0" borderId="0" applyNumberFormat="0" applyFill="0" applyBorder="0" applyAlignment="0" applyProtection="0"/>
    <xf numFmtId="4" fontId="150" fillId="0" borderId="0"/>
    <xf numFmtId="4" fontId="150" fillId="0" borderId="0"/>
    <xf numFmtId="4" fontId="150" fillId="0" borderId="0"/>
    <xf numFmtId="4" fontId="150" fillId="0" borderId="0"/>
    <xf numFmtId="4" fontId="150" fillId="0" borderId="0"/>
    <xf numFmtId="0" fontId="8" fillId="0" borderId="0"/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/>
    <xf numFmtId="0" fontId="151" fillId="0" borderId="0" applyFont="0">
      <alignment horizontal="centerContinuous"/>
    </xf>
    <xf numFmtId="0" fontId="17" fillId="0" borderId="0">
      <alignment horizontal="center" vertical="top"/>
    </xf>
    <xf numFmtId="0" fontId="38" fillId="0" borderId="0" applyNumberFormat="0" applyFill="0" applyBorder="0" applyAlignment="0" applyProtection="0"/>
    <xf numFmtId="0" fontId="152" fillId="0" borderId="0"/>
    <xf numFmtId="0" fontId="152" fillId="0" borderId="0"/>
    <xf numFmtId="0" fontId="152" fillId="0" borderId="0"/>
    <xf numFmtId="0" fontId="152" fillId="0" borderId="0" applyNumberFormat="0" applyFill="0" applyBorder="0" applyAlignment="0" applyProtection="0"/>
    <xf numFmtId="0" fontId="8" fillId="0" borderId="0"/>
    <xf numFmtId="0" fontId="8" fillId="0" borderId="0"/>
    <xf numFmtId="0" fontId="152" fillId="0" borderId="0"/>
    <xf numFmtId="0" fontId="152" fillId="0" borderId="0"/>
    <xf numFmtId="0" fontId="152" fillId="0" borderId="0"/>
    <xf numFmtId="0" fontId="152" fillId="0" borderId="0" applyNumberFormat="0" applyFill="0" applyBorder="0" applyAlignment="0" applyProtection="0"/>
    <xf numFmtId="0" fontId="8" fillId="0" borderId="0"/>
    <xf numFmtId="0" fontId="8" fillId="0" borderId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8" fillId="0" borderId="0"/>
    <xf numFmtId="3" fontId="47" fillId="0" borderId="18" applyNumberFormat="0" applyAlignment="0">
      <alignment horizontal="center" vertical="center"/>
    </xf>
    <xf numFmtId="3" fontId="48" fillId="0" borderId="7" applyNumberFormat="0" applyAlignment="0">
      <alignment horizontal="left" wrapText="1"/>
    </xf>
    <xf numFmtId="3" fontId="47" fillId="0" borderId="18" applyNumberFormat="0" applyAlignment="0">
      <alignment horizontal="center" vertical="center"/>
    </xf>
    <xf numFmtId="0" fontId="8" fillId="0" borderId="25" applyNumberFormat="0" applyFont="0" applyFill="0" applyAlignment="0" applyProtection="0"/>
    <xf numFmtId="0" fontId="153" fillId="0" borderId="26"/>
    <xf numFmtId="0" fontId="153" fillId="0" borderId="26"/>
    <xf numFmtId="0" fontId="8" fillId="0" borderId="27"/>
    <xf numFmtId="0" fontId="8" fillId="0" borderId="27"/>
    <xf numFmtId="0" fontId="8" fillId="0" borderId="27"/>
    <xf numFmtId="0" fontId="8" fillId="0" borderId="27" applyNumberFormat="0" applyFill="0" applyAlignment="0" applyProtection="0"/>
    <xf numFmtId="0" fontId="8" fillId="0" borderId="0"/>
    <xf numFmtId="0" fontId="8" fillId="0" borderId="0"/>
    <xf numFmtId="0" fontId="8" fillId="0" borderId="27"/>
    <xf numFmtId="0" fontId="153" fillId="0" borderId="26"/>
    <xf numFmtId="0" fontId="153" fillId="0" borderId="26" applyNumberFormat="0" applyFill="0" applyAlignment="0" applyProtection="0"/>
    <xf numFmtId="0" fontId="8" fillId="0" borderId="0"/>
    <xf numFmtId="0" fontId="8" fillId="0" borderId="0"/>
    <xf numFmtId="0" fontId="8" fillId="0" borderId="27" applyNumberFormat="0" applyFill="0" applyAlignment="0" applyProtection="0"/>
    <xf numFmtId="0" fontId="153" fillId="0" borderId="26"/>
    <xf numFmtId="0" fontId="153" fillId="0" borderId="26"/>
    <xf numFmtId="0" fontId="153" fillId="0" borderId="26"/>
    <xf numFmtId="0" fontId="153" fillId="0" borderId="26" applyNumberFormat="0" applyFill="0" applyAlignment="0" applyProtection="0"/>
    <xf numFmtId="0" fontId="8" fillId="0" borderId="0"/>
    <xf numFmtId="0" fontId="8" fillId="0" borderId="0"/>
    <xf numFmtId="0" fontId="153" fillId="0" borderId="26" applyNumberFormat="0" applyFill="0" applyAlignment="0" applyProtection="0"/>
    <xf numFmtId="0" fontId="8" fillId="0" borderId="0"/>
    <xf numFmtId="0" fontId="8" fillId="0" borderId="0"/>
    <xf numFmtId="192" fontId="63" fillId="0" borderId="0"/>
    <xf numFmtId="280" fontId="154" fillId="0" borderId="0"/>
    <xf numFmtId="280" fontId="154" fillId="0" borderId="0"/>
    <xf numFmtId="280" fontId="154" fillId="0" borderId="0"/>
    <xf numFmtId="0" fontId="8" fillId="0" borderId="0"/>
    <xf numFmtId="0" fontId="8" fillId="0" borderId="0"/>
    <xf numFmtId="285" fontId="154" fillId="0" borderId="0"/>
    <xf numFmtId="193" fontId="63" fillId="0" borderId="16"/>
    <xf numFmtId="281" fontId="63" fillId="0" borderId="28"/>
    <xf numFmtId="281" fontId="63" fillId="0" borderId="28"/>
    <xf numFmtId="281" fontId="63" fillId="0" borderId="28"/>
    <xf numFmtId="0" fontId="8" fillId="0" borderId="0"/>
    <xf numFmtId="0" fontId="8" fillId="0" borderId="0"/>
    <xf numFmtId="193" fontId="63" fillId="0" borderId="16"/>
    <xf numFmtId="0" fontId="155" fillId="56" borderId="16">
      <alignment horizontal="left" vertical="center"/>
    </xf>
    <xf numFmtId="5" fontId="44" fillId="0" borderId="5">
      <alignment horizontal="left" vertical="top"/>
    </xf>
    <xf numFmtId="5" fontId="123" fillId="0" borderId="18">
      <alignment horizontal="left" vertical="top"/>
    </xf>
    <xf numFmtId="0" fontId="156" fillId="0" borderId="18">
      <alignment horizontal="left" vertical="center"/>
    </xf>
    <xf numFmtId="182" fontId="67" fillId="0" borderId="0" applyFont="0" applyFill="0" applyBorder="0" applyAlignment="0" applyProtection="0"/>
    <xf numFmtId="168" fontId="67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157" fillId="0" borderId="0"/>
    <xf numFmtId="0" fontId="157" fillId="0" borderId="0"/>
    <xf numFmtId="0" fontId="157" fillId="0" borderId="0"/>
    <xf numFmtId="0" fontId="157" fillId="0" borderId="0" applyNumberFormat="0" applyFill="0" applyBorder="0" applyAlignment="0" applyProtection="0"/>
    <xf numFmtId="0" fontId="8" fillId="0" borderId="0"/>
    <xf numFmtId="0" fontId="8" fillId="0" borderId="0"/>
    <xf numFmtId="0" fontId="157" fillId="0" borderId="0"/>
    <xf numFmtId="0" fontId="157" fillId="0" borderId="0"/>
    <xf numFmtId="0" fontId="157" fillId="0" borderId="0"/>
    <xf numFmtId="0" fontId="157" fillId="0" borderId="0" applyNumberFormat="0" applyFill="0" applyBorder="0" applyAlignment="0" applyProtection="0"/>
    <xf numFmtId="0" fontId="8" fillId="0" borderId="0"/>
    <xf numFmtId="0" fontId="8" fillId="0" borderId="0"/>
    <xf numFmtId="0" fontId="157" fillId="0" borderId="0" applyNumberFormat="0" applyFill="0" applyBorder="0" applyAlignment="0" applyProtection="0"/>
    <xf numFmtId="0" fontId="8" fillId="0" borderId="0"/>
    <xf numFmtId="0" fontId="8" fillId="0" borderId="0"/>
    <xf numFmtId="179" fontId="8" fillId="0" borderId="0" applyFont="0" applyFill="0" applyBorder="0" applyAlignment="0" applyProtection="0"/>
    <xf numFmtId="233" fontId="8" fillId="0" borderId="0" applyFont="0" applyFill="0" applyBorder="0" applyAlignment="0" applyProtection="0"/>
    <xf numFmtId="240" fontId="8" fillId="0" borderId="0" applyFont="0" applyFill="0" applyBorder="0" applyAlignment="0" applyProtection="0"/>
    <xf numFmtId="237" fontId="8" fillId="0" borderId="0" applyFont="0" applyFill="0" applyBorder="0" applyAlignment="0" applyProtection="0"/>
    <xf numFmtId="241" fontId="8" fillId="0" borderId="0" applyFont="0" applyFill="0" applyBorder="0" applyAlignment="0" applyProtection="0"/>
    <xf numFmtId="242" fontId="8" fillId="0" borderId="0" applyFont="0" applyFill="0" applyBorder="0" applyAlignment="0" applyProtection="0"/>
    <xf numFmtId="243" fontId="8" fillId="0" borderId="0" applyFont="0" applyFill="0" applyBorder="0" applyAlignment="0" applyProtection="0"/>
    <xf numFmtId="244" fontId="8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158" fillId="0" borderId="0">
      <alignment vertical="center"/>
    </xf>
    <xf numFmtId="0" fontId="158" fillId="0" borderId="0">
      <alignment vertical="center"/>
    </xf>
    <xf numFmtId="0" fontId="158" fillId="0" borderId="0">
      <alignment vertical="center"/>
    </xf>
    <xf numFmtId="0" fontId="158" fillId="0" borderId="0">
      <alignment vertical="center"/>
    </xf>
    <xf numFmtId="0" fontId="8" fillId="0" borderId="0"/>
    <xf numFmtId="0" fontId="8" fillId="0" borderId="0"/>
    <xf numFmtId="0" fontId="159" fillId="0" borderId="0">
      <alignment vertical="center"/>
    </xf>
    <xf numFmtId="262" fontId="8" fillId="0" borderId="0"/>
    <xf numFmtId="282" fontId="8" fillId="0" borderId="0"/>
    <xf numFmtId="0" fontId="160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19" fillId="0" borderId="0">
      <alignment vertical="center"/>
    </xf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283" fontId="8" fillId="0" borderId="0"/>
    <xf numFmtId="284" fontId="8" fillId="0" borderId="0"/>
    <xf numFmtId="0" fontId="8" fillId="0" borderId="0"/>
    <xf numFmtId="0" fontId="8" fillId="0" borderId="0"/>
    <xf numFmtId="17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5" fillId="0" borderId="0"/>
    <xf numFmtId="0" fontId="8" fillId="0" borderId="0"/>
    <xf numFmtId="0" fontId="45" fillId="0" borderId="0"/>
    <xf numFmtId="270" fontId="8" fillId="0" borderId="0"/>
    <xf numFmtId="164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0" fontId="161" fillId="0" borderId="0"/>
    <xf numFmtId="269" fontId="8" fillId="0" borderId="0"/>
    <xf numFmtId="268" fontId="8" fillId="0" borderId="0"/>
    <xf numFmtId="0" fontId="45" fillId="0" borderId="0"/>
    <xf numFmtId="176" fontId="52" fillId="0" borderId="0" applyFont="0" applyFill="0" applyBorder="0" applyAlignment="0" applyProtection="0"/>
    <xf numFmtId="177" fontId="53" fillId="0" borderId="0" applyFont="0" applyFill="0" applyBorder="0" applyAlignment="0" applyProtection="0"/>
    <xf numFmtId="178" fontId="52" fillId="0" borderId="0" applyFont="0" applyFill="0" applyBorder="0" applyAlignment="0" applyProtection="0"/>
    <xf numFmtId="282" fontId="8" fillId="0" borderId="0"/>
    <xf numFmtId="262" fontId="8" fillId="0" borderId="0"/>
  </cellStyleXfs>
  <cellXfs count="653">
    <xf numFmtId="0" fontId="0" fillId="0" borderId="0" xfId="0"/>
    <xf numFmtId="0" fontId="16" fillId="57" borderId="0" xfId="2207" applyFont="1" applyFill="1"/>
    <xf numFmtId="0" fontId="8" fillId="0" borderId="0" xfId="2207"/>
    <xf numFmtId="0" fontId="8" fillId="57" borderId="0" xfId="2207" applyFill="1"/>
    <xf numFmtId="0" fontId="8" fillId="58" borderId="29" xfId="2207" applyFill="1" applyBorder="1"/>
    <xf numFmtId="0" fontId="17" fillId="59" borderId="30" xfId="2207" applyFont="1" applyFill="1" applyBorder="1" applyAlignment="1">
      <alignment horizontal="center"/>
    </xf>
    <xf numFmtId="0" fontId="18" fillId="60" borderId="31" xfId="2207" applyFont="1" applyFill="1" applyBorder="1" applyAlignment="1">
      <alignment horizontal="center"/>
    </xf>
    <xf numFmtId="0" fontId="17" fillId="59" borderId="31" xfId="2207" applyFont="1" applyFill="1" applyBorder="1" applyAlignment="1">
      <alignment horizontal="center"/>
    </xf>
    <xf numFmtId="0" fontId="17" fillId="59" borderId="32" xfId="2207" applyFont="1" applyFill="1" applyBorder="1" applyAlignment="1">
      <alignment horizontal="center"/>
    </xf>
    <xf numFmtId="0" fontId="8" fillId="58" borderId="5" xfId="2207" applyFill="1" applyBorder="1"/>
    <xf numFmtId="0" fontId="8" fillId="58" borderId="33" xfId="2207" applyFill="1" applyBorder="1"/>
    <xf numFmtId="0" fontId="24" fillId="0" borderId="0" xfId="1711" applyAlignment="1">
      <alignment vertical="center"/>
    </xf>
    <xf numFmtId="0" fontId="55" fillId="0" borderId="0" xfId="1711" applyFont="1" applyAlignment="1">
      <alignment vertical="center"/>
    </xf>
    <xf numFmtId="0" fontId="22" fillId="0" borderId="0" xfId="1711" applyFont="1" applyAlignment="1">
      <alignment horizontal="right" vertical="center"/>
    </xf>
    <xf numFmtId="0" fontId="24" fillId="0" borderId="0" xfId="1711" applyAlignment="1">
      <alignment vertical="center" wrapText="1"/>
    </xf>
    <xf numFmtId="0" fontId="23" fillId="0" borderId="0" xfId="0" applyFont="1" applyAlignment="1">
      <alignment vertical="center"/>
    </xf>
    <xf numFmtId="0" fontId="58" fillId="0" borderId="16" xfId="0" applyFont="1" applyBorder="1" applyAlignment="1">
      <alignment horizontal="center" vertical="center" wrapText="1"/>
    </xf>
    <xf numFmtId="0" fontId="23" fillId="0" borderId="0" xfId="1715" applyFont="1"/>
    <xf numFmtId="0" fontId="22" fillId="0" borderId="0" xfId="1705" applyFont="1" applyAlignment="1">
      <alignment horizontal="center" vertical="center"/>
    </xf>
    <xf numFmtId="0" fontId="164" fillId="0" borderId="0" xfId="0" applyFont="1" applyAlignment="1">
      <alignment vertical="center"/>
    </xf>
    <xf numFmtId="0" fontId="166" fillId="0" borderId="0" xfId="1705" applyFont="1" applyAlignment="1">
      <alignment vertical="center"/>
    </xf>
    <xf numFmtId="0" fontId="59" fillId="0" borderId="16" xfId="0" applyFont="1" applyBorder="1" applyAlignment="1">
      <alignment horizontal="center" vertical="center" wrapText="1"/>
    </xf>
    <xf numFmtId="0" fontId="164" fillId="0" borderId="16" xfId="0" applyFont="1" applyBorder="1" applyAlignment="1">
      <alignment horizontal="center" vertical="center"/>
    </xf>
    <xf numFmtId="3" fontId="59" fillId="0" borderId="16" xfId="0" applyNumberFormat="1" applyFont="1" applyBorder="1" applyAlignment="1">
      <alignment horizontal="center" vertical="center" wrapText="1"/>
    </xf>
    <xf numFmtId="0" fontId="59" fillId="0" borderId="16" xfId="0" applyFont="1" applyBorder="1" applyAlignment="1">
      <alignment horizontal="left" vertical="center" wrapText="1"/>
    </xf>
    <xf numFmtId="0" fontId="164" fillId="0" borderId="16" xfId="0" applyFont="1" applyBorder="1" applyAlignment="1">
      <alignment horizontal="left" vertical="center" wrapText="1"/>
    </xf>
    <xf numFmtId="167" fontId="22" fillId="0" borderId="16" xfId="0" applyNumberFormat="1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66" fillId="0" borderId="0" xfId="0" applyFont="1" applyAlignment="1">
      <alignment vertical="center"/>
    </xf>
    <xf numFmtId="0" fontId="166" fillId="0" borderId="16" xfId="0" applyFont="1" applyBorder="1" applyAlignment="1">
      <alignment horizontal="center" vertical="center" wrapText="1"/>
    </xf>
    <xf numFmtId="0" fontId="169" fillId="0" borderId="16" xfId="0" applyNumberFormat="1" applyFont="1" applyBorder="1" applyAlignment="1">
      <alignment horizontal="left" vertical="center"/>
    </xf>
    <xf numFmtId="0" fontId="166" fillId="0" borderId="16" xfId="0" applyNumberFormat="1" applyFont="1" applyBorder="1" applyAlignment="1">
      <alignment horizontal="center" vertical="center"/>
    </xf>
    <xf numFmtId="3" fontId="166" fillId="0" borderId="16" xfId="0" applyNumberFormat="1" applyFont="1" applyBorder="1" applyAlignment="1">
      <alignment horizontal="center" vertical="center" wrapText="1"/>
    </xf>
    <xf numFmtId="3" fontId="166" fillId="0" borderId="0" xfId="0" applyNumberFormat="1" applyFont="1" applyAlignment="1">
      <alignment vertical="center"/>
    </xf>
    <xf numFmtId="0" fontId="166" fillId="0" borderId="16" xfId="0" applyNumberFormat="1" applyFont="1" applyBorder="1" applyAlignment="1">
      <alignment horizontal="left" vertical="center"/>
    </xf>
    <xf numFmtId="3" fontId="166" fillId="0" borderId="16" xfId="0" applyNumberFormat="1" applyFont="1" applyFill="1" applyBorder="1" applyAlignment="1">
      <alignment horizontal="center" vertical="center"/>
    </xf>
    <xf numFmtId="3" fontId="166" fillId="44" borderId="16" xfId="1614" applyNumberFormat="1" applyFont="1" applyFill="1" applyBorder="1" applyAlignment="1">
      <alignment horizontal="center" vertical="center"/>
    </xf>
    <xf numFmtId="0" fontId="169" fillId="44" borderId="16" xfId="0" applyFont="1" applyFill="1" applyBorder="1" applyAlignment="1">
      <alignment horizontal="center" vertical="center" wrapText="1"/>
    </xf>
    <xf numFmtId="0" fontId="169" fillId="44" borderId="16" xfId="0" applyNumberFormat="1" applyFont="1" applyFill="1" applyBorder="1" applyAlignment="1">
      <alignment vertical="center"/>
    </xf>
    <xf numFmtId="0" fontId="169" fillId="44" borderId="16" xfId="0" applyFont="1" applyFill="1" applyBorder="1" applyAlignment="1">
      <alignment horizontal="center" vertical="center"/>
    </xf>
    <xf numFmtId="0" fontId="166" fillId="44" borderId="16" xfId="0" applyNumberFormat="1" applyFont="1" applyFill="1" applyBorder="1" applyAlignment="1">
      <alignment vertical="center"/>
    </xf>
    <xf numFmtId="0" fontId="166" fillId="44" borderId="16" xfId="1614" applyFont="1" applyFill="1" applyBorder="1" applyAlignment="1">
      <alignment horizontal="center" vertical="center"/>
    </xf>
    <xf numFmtId="166" fontId="166" fillId="44" borderId="16" xfId="1614" applyNumberFormat="1" applyFont="1" applyFill="1" applyBorder="1" applyAlignment="1">
      <alignment horizontal="center" vertical="center"/>
    </xf>
    <xf numFmtId="3" fontId="22" fillId="0" borderId="16" xfId="0" applyNumberFormat="1" applyFont="1" applyBorder="1" applyAlignment="1">
      <alignment horizontal="center" vertical="center"/>
    </xf>
    <xf numFmtId="3" fontId="166" fillId="0" borderId="16" xfId="0" applyNumberFormat="1" applyFont="1" applyBorder="1" applyAlignment="1">
      <alignment horizontal="center" vertical="center"/>
    </xf>
    <xf numFmtId="167" fontId="166" fillId="0" borderId="16" xfId="0" applyNumberFormat="1" applyFont="1" applyFill="1" applyBorder="1" applyAlignment="1">
      <alignment horizontal="center" vertical="center"/>
    </xf>
    <xf numFmtId="167" fontId="166" fillId="0" borderId="16" xfId="0" quotePrefix="1" applyNumberFormat="1" applyFont="1" applyFill="1" applyBorder="1" applyAlignment="1">
      <alignment horizontal="center" vertical="center"/>
    </xf>
    <xf numFmtId="0" fontId="166" fillId="0" borderId="16" xfId="0" applyFont="1" applyBorder="1" applyAlignment="1">
      <alignment horizontal="center" vertical="center"/>
    </xf>
    <xf numFmtId="0" fontId="61" fillId="0" borderId="16" xfId="0" applyNumberFormat="1" applyFont="1" applyBorder="1" applyAlignment="1">
      <alignment vertical="center"/>
    </xf>
    <xf numFmtId="168" fontId="22" fillId="0" borderId="16" xfId="913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61" fillId="0" borderId="16" xfId="0" applyFont="1" applyBorder="1" applyAlignment="1">
      <alignment horizontal="center" vertical="center"/>
    </xf>
    <xf numFmtId="0" fontId="61" fillId="0" borderId="16" xfId="0" applyNumberFormat="1" applyFont="1" applyBorder="1" applyAlignment="1">
      <alignment horizontal="center" vertical="center"/>
    </xf>
    <xf numFmtId="3" fontId="61" fillId="0" borderId="0" xfId="0" applyNumberFormat="1" applyFont="1" applyAlignment="1">
      <alignment vertical="center"/>
    </xf>
    <xf numFmtId="0" fontId="61" fillId="0" borderId="0" xfId="0" applyFont="1" applyAlignment="1">
      <alignment vertical="center"/>
    </xf>
    <xf numFmtId="0" fontId="61" fillId="0" borderId="16" xfId="0" applyFont="1" applyFill="1" applyBorder="1" applyAlignment="1">
      <alignment horizontal="center" vertical="center"/>
    </xf>
    <xf numFmtId="0" fontId="166" fillId="0" borderId="16" xfId="0" applyNumberFormat="1" applyFont="1" applyFill="1" applyBorder="1" applyAlignment="1">
      <alignment horizontal="center" vertical="center"/>
    </xf>
    <xf numFmtId="167" fontId="166" fillId="0" borderId="16" xfId="913" applyNumberFormat="1" applyFont="1" applyFill="1" applyBorder="1" applyAlignment="1">
      <alignment horizontal="center" vertical="center"/>
    </xf>
    <xf numFmtId="3" fontId="166" fillId="0" borderId="16" xfId="913" applyNumberFormat="1" applyFont="1" applyFill="1" applyBorder="1" applyAlignment="1">
      <alignment horizontal="center" vertical="center"/>
    </xf>
    <xf numFmtId="0" fontId="166" fillId="0" borderId="0" xfId="0" applyFont="1" applyFill="1" applyAlignment="1">
      <alignment vertical="center"/>
    </xf>
    <xf numFmtId="0" fontId="22" fillId="0" borderId="16" xfId="0" applyFont="1" applyFill="1" applyBorder="1" applyAlignment="1">
      <alignment horizontal="center" vertical="center"/>
    </xf>
    <xf numFmtId="0" fontId="166" fillId="0" borderId="16" xfId="0" applyFont="1" applyBorder="1" applyAlignment="1">
      <alignment vertical="center" wrapText="1"/>
    </xf>
    <xf numFmtId="0" fontId="166" fillId="0" borderId="16" xfId="1707" applyFont="1" applyBorder="1" applyAlignment="1">
      <alignment horizontal="center" vertical="center"/>
    </xf>
    <xf numFmtId="0" fontId="166" fillId="0" borderId="16" xfId="0" applyNumberFormat="1" applyFont="1" applyBorder="1" applyAlignment="1">
      <alignment vertical="center"/>
    </xf>
    <xf numFmtId="0" fontId="166" fillId="0" borderId="0" xfId="1704" applyFont="1" applyAlignment="1">
      <alignment vertical="center"/>
    </xf>
    <xf numFmtId="3" fontId="166" fillId="0" borderId="16" xfId="1704" applyNumberFormat="1" applyFont="1" applyBorder="1" applyAlignment="1">
      <alignment horizontal="center" vertical="center"/>
    </xf>
    <xf numFmtId="0" fontId="166" fillId="0" borderId="16" xfId="1704" applyFont="1" applyBorder="1" applyAlignment="1">
      <alignment horizontal="center" vertical="center" wrapText="1"/>
    </xf>
    <xf numFmtId="0" fontId="22" fillId="0" borderId="16" xfId="0" applyFont="1" applyBorder="1" applyAlignment="1">
      <alignment horizontal="left" vertical="center" wrapText="1"/>
    </xf>
    <xf numFmtId="166" fontId="166" fillId="0" borderId="16" xfId="0" applyNumberFormat="1" applyFont="1" applyBorder="1" applyAlignment="1">
      <alignment horizontal="center" vertical="center" wrapText="1"/>
    </xf>
    <xf numFmtId="0" fontId="166" fillId="0" borderId="16" xfId="0" quotePrefix="1" applyFont="1" applyBorder="1" applyAlignment="1">
      <alignment horizontal="center" vertical="center" wrapText="1"/>
    </xf>
    <xf numFmtId="0" fontId="61" fillId="0" borderId="16" xfId="0" applyFont="1" applyBorder="1" applyAlignment="1">
      <alignment horizontal="center" vertical="center" wrapText="1"/>
    </xf>
    <xf numFmtId="0" fontId="166" fillId="0" borderId="0" xfId="0" applyFont="1" applyAlignment="1">
      <alignment horizontal="center" vertical="center"/>
    </xf>
    <xf numFmtId="167" fontId="166" fillId="0" borderId="0" xfId="0" applyNumberFormat="1" applyFont="1" applyAlignment="1">
      <alignment horizontal="center" vertical="center"/>
    </xf>
    <xf numFmtId="0" fontId="166" fillId="0" borderId="16" xfId="0" applyFont="1" applyBorder="1" applyAlignment="1">
      <alignment vertical="center"/>
    </xf>
    <xf numFmtId="0" fontId="166" fillId="0" borderId="16" xfId="0" applyFont="1" applyBorder="1" applyAlignment="1">
      <alignment horizontal="left" vertical="center" wrapText="1"/>
    </xf>
    <xf numFmtId="167" fontId="166" fillId="0" borderId="16" xfId="0" applyNumberFormat="1" applyFont="1" applyBorder="1" applyAlignment="1">
      <alignment horizontal="center" vertical="center" wrapText="1"/>
    </xf>
    <xf numFmtId="167" fontId="166" fillId="0" borderId="16" xfId="0" applyNumberFormat="1" applyFont="1" applyBorder="1" applyAlignment="1">
      <alignment horizontal="center" vertical="center"/>
    </xf>
    <xf numFmtId="0" fontId="61" fillId="0" borderId="16" xfId="0" applyFont="1" applyBorder="1" applyAlignment="1">
      <alignment vertical="center"/>
    </xf>
    <xf numFmtId="167" fontId="61" fillId="0" borderId="16" xfId="0" applyNumberFormat="1" applyFont="1" applyBorder="1" applyAlignment="1">
      <alignment horizontal="center" vertical="center" wrapText="1"/>
    </xf>
    <xf numFmtId="4" fontId="166" fillId="0" borderId="16" xfId="0" applyNumberFormat="1" applyFont="1" applyBorder="1" applyAlignment="1">
      <alignment horizontal="center" vertical="center" wrapText="1"/>
    </xf>
    <xf numFmtId="167" fontId="166" fillId="0" borderId="16" xfId="0" quotePrefix="1" applyNumberFormat="1" applyFont="1" applyBorder="1" applyAlignment="1">
      <alignment horizontal="center" vertical="center"/>
    </xf>
    <xf numFmtId="9" fontId="166" fillId="0" borderId="16" xfId="0" applyNumberFormat="1" applyFont="1" applyBorder="1" applyAlignment="1">
      <alignment horizontal="center" vertical="center" wrapText="1"/>
    </xf>
    <xf numFmtId="4" fontId="166" fillId="0" borderId="16" xfId="0" quotePrefix="1" applyNumberFormat="1" applyFont="1" applyBorder="1" applyAlignment="1">
      <alignment horizontal="center" vertical="center"/>
    </xf>
    <xf numFmtId="167" fontId="61" fillId="0" borderId="16" xfId="0" quotePrefix="1" applyNumberFormat="1" applyFont="1" applyBorder="1" applyAlignment="1">
      <alignment horizontal="center" vertical="center"/>
    </xf>
    <xf numFmtId="4" fontId="166" fillId="0" borderId="16" xfId="0" applyNumberFormat="1" applyFont="1" applyFill="1" applyBorder="1" applyAlignment="1">
      <alignment horizontal="center" vertical="center"/>
    </xf>
    <xf numFmtId="166" fontId="166" fillId="0" borderId="16" xfId="0" applyNumberFormat="1" applyFont="1" applyBorder="1" applyAlignment="1">
      <alignment vertical="center"/>
    </xf>
    <xf numFmtId="166" fontId="166" fillId="0" borderId="16" xfId="0" applyNumberFormat="1" applyFont="1" applyBorder="1" applyAlignment="1">
      <alignment horizontal="justify" vertical="center" wrapText="1"/>
    </xf>
    <xf numFmtId="166" fontId="61" fillId="0" borderId="16" xfId="0" applyNumberFormat="1" applyFont="1" applyBorder="1" applyAlignment="1">
      <alignment horizontal="justify" vertical="center" wrapText="1"/>
    </xf>
    <xf numFmtId="166" fontId="166" fillId="0" borderId="16" xfId="0" applyNumberFormat="1" applyFont="1" applyBorder="1" applyAlignment="1">
      <alignment horizontal="center" vertical="center"/>
    </xf>
    <xf numFmtId="166" fontId="61" fillId="0" borderId="16" xfId="0" applyNumberFormat="1" applyFont="1" applyBorder="1" applyAlignment="1">
      <alignment vertical="center"/>
    </xf>
    <xf numFmtId="166" fontId="61" fillId="0" borderId="16" xfId="0" applyNumberFormat="1" applyFont="1" applyBorder="1" applyAlignment="1">
      <alignment horizontal="center" vertical="center"/>
    </xf>
    <xf numFmtId="3" fontId="61" fillId="0" borderId="16" xfId="0" applyNumberFormat="1" applyFont="1" applyBorder="1" applyAlignment="1">
      <alignment horizontal="center" vertical="center"/>
    </xf>
    <xf numFmtId="3" fontId="61" fillId="0" borderId="16" xfId="0" applyNumberFormat="1" applyFont="1" applyBorder="1" applyAlignment="1">
      <alignment horizontal="center" vertical="center" wrapText="1"/>
    </xf>
    <xf numFmtId="166" fontId="61" fillId="0" borderId="16" xfId="0" applyNumberFormat="1" applyFont="1" applyFill="1" applyBorder="1" applyAlignment="1">
      <alignment vertical="center" wrapText="1"/>
    </xf>
    <xf numFmtId="3" fontId="166" fillId="0" borderId="16" xfId="0" quotePrefix="1" applyNumberFormat="1" applyFont="1" applyBorder="1" applyAlignment="1">
      <alignment horizontal="center" vertical="center"/>
    </xf>
    <xf numFmtId="0" fontId="166" fillId="0" borderId="16" xfId="0" applyNumberFormat="1" applyFont="1" applyBorder="1" applyAlignment="1">
      <alignment horizontal="center" vertical="center" wrapText="1"/>
    </xf>
    <xf numFmtId="166" fontId="61" fillId="0" borderId="16" xfId="0" applyNumberFormat="1" applyFont="1" applyFill="1" applyBorder="1" applyAlignment="1">
      <alignment horizontal="left" vertical="center"/>
    </xf>
    <xf numFmtId="167" fontId="61" fillId="0" borderId="16" xfId="0" quotePrefix="1" applyNumberFormat="1" applyFont="1" applyBorder="1" applyAlignment="1">
      <alignment horizontal="center" vertical="center" wrapText="1"/>
    </xf>
    <xf numFmtId="167" fontId="61" fillId="0" borderId="16" xfId="0" applyNumberFormat="1" applyFont="1" applyBorder="1" applyAlignment="1">
      <alignment horizontal="center" vertical="center"/>
    </xf>
    <xf numFmtId="0" fontId="61" fillId="0" borderId="16" xfId="0" applyFont="1" applyBorder="1" applyAlignment="1">
      <alignment vertical="center" wrapText="1"/>
    </xf>
    <xf numFmtId="166" fontId="61" fillId="0" borderId="16" xfId="0" applyNumberFormat="1" applyFont="1" applyFill="1" applyBorder="1" applyAlignment="1">
      <alignment horizontal="left" vertical="center" wrapText="1"/>
    </xf>
    <xf numFmtId="0" fontId="61" fillId="0" borderId="0" xfId="0" applyFont="1" applyAlignment="1">
      <alignment vertical="center" wrapText="1"/>
    </xf>
    <xf numFmtId="1" fontId="166" fillId="0" borderId="16" xfId="0" applyNumberFormat="1" applyFont="1" applyBorder="1" applyAlignment="1">
      <alignment horizontal="center" vertical="center" wrapText="1"/>
    </xf>
    <xf numFmtId="167" fontId="166" fillId="0" borderId="16" xfId="0" quotePrefix="1" applyNumberFormat="1" applyFont="1" applyBorder="1" applyAlignment="1">
      <alignment horizontal="center" vertical="center" wrapText="1"/>
    </xf>
    <xf numFmtId="0" fontId="166" fillId="0" borderId="16" xfId="0" applyNumberFormat="1" applyFont="1" applyBorder="1" applyAlignment="1">
      <alignment vertical="center" wrapText="1"/>
    </xf>
    <xf numFmtId="4" fontId="166" fillId="0" borderId="0" xfId="0" applyNumberFormat="1" applyFont="1" applyAlignment="1">
      <alignment vertical="center"/>
    </xf>
    <xf numFmtId="0" fontId="166" fillId="0" borderId="16" xfId="0" applyNumberFormat="1" applyFont="1" applyFill="1" applyBorder="1" applyAlignment="1">
      <alignment vertical="center"/>
    </xf>
    <xf numFmtId="0" fontId="166" fillId="0" borderId="16" xfId="0" applyNumberFormat="1" applyFont="1" applyBorder="1" applyAlignment="1">
      <alignment horizontal="justify" vertical="center" wrapText="1"/>
    </xf>
    <xf numFmtId="0" fontId="166" fillId="0" borderId="16" xfId="0" applyNumberFormat="1" applyFont="1" applyFill="1" applyBorder="1" applyAlignment="1">
      <alignment horizontal="center" vertical="center" wrapText="1"/>
    </xf>
    <xf numFmtId="0" fontId="166" fillId="0" borderId="16" xfId="0" applyFont="1" applyFill="1" applyBorder="1" applyAlignment="1">
      <alignment horizontal="center" vertical="center" wrapText="1"/>
    </xf>
    <xf numFmtId="166" fontId="166" fillId="0" borderId="16" xfId="0" applyNumberFormat="1" applyFont="1" applyFill="1" applyBorder="1" applyAlignment="1">
      <alignment horizontal="center" vertical="center" wrapText="1"/>
    </xf>
    <xf numFmtId="0" fontId="166" fillId="0" borderId="16" xfId="0" applyFont="1" applyFill="1" applyBorder="1" applyAlignment="1">
      <alignment vertical="center"/>
    </xf>
    <xf numFmtId="166" fontId="166" fillId="0" borderId="16" xfId="0" applyNumberFormat="1" applyFont="1" applyFill="1" applyBorder="1" applyAlignment="1">
      <alignment vertical="center"/>
    </xf>
    <xf numFmtId="166" fontId="166" fillId="0" borderId="16" xfId="0" applyNumberFormat="1" applyFont="1" applyFill="1" applyBorder="1" applyAlignment="1">
      <alignment horizontal="center" vertical="center"/>
    </xf>
    <xf numFmtId="166" fontId="166" fillId="0" borderId="16" xfId="0" quotePrefix="1" applyNumberFormat="1" applyFont="1" applyBorder="1" applyAlignment="1">
      <alignment horizontal="center" vertical="center" wrapText="1"/>
    </xf>
    <xf numFmtId="166" fontId="166" fillId="0" borderId="16" xfId="0" quotePrefix="1" applyNumberFormat="1" applyFont="1" applyFill="1" applyBorder="1" applyAlignment="1">
      <alignment horizontal="center" vertical="center" wrapText="1"/>
    </xf>
    <xf numFmtId="166" fontId="166" fillId="0" borderId="16" xfId="0" applyNumberFormat="1" applyFont="1" applyFill="1" applyBorder="1" applyAlignment="1">
      <alignment horizontal="left" vertical="center" wrapText="1"/>
    </xf>
    <xf numFmtId="172" fontId="166" fillId="0" borderId="16" xfId="0" applyNumberFormat="1" applyFont="1" applyFill="1" applyBorder="1" applyAlignment="1">
      <alignment horizontal="center" vertical="center"/>
    </xf>
    <xf numFmtId="3" fontId="166" fillId="0" borderId="16" xfId="0" quotePrefix="1" applyNumberFormat="1" applyFont="1" applyBorder="1" applyAlignment="1">
      <alignment horizontal="center" vertical="center" wrapText="1"/>
    </xf>
    <xf numFmtId="0" fontId="166" fillId="0" borderId="16" xfId="0" applyNumberFormat="1" applyFont="1" applyFill="1" applyBorder="1" applyAlignment="1">
      <alignment horizontal="justify" vertical="center" wrapText="1"/>
    </xf>
    <xf numFmtId="0" fontId="22" fillId="0" borderId="16" xfId="0" applyNumberFormat="1" applyFont="1" applyFill="1" applyBorder="1" applyAlignment="1">
      <alignment vertical="center"/>
    </xf>
    <xf numFmtId="0" fontId="166" fillId="0" borderId="16" xfId="0" applyFont="1" applyFill="1" applyBorder="1" applyAlignment="1">
      <alignment horizontal="center" vertical="center"/>
    </xf>
    <xf numFmtId="3" fontId="166" fillId="0" borderId="16" xfId="990" applyNumberFormat="1" applyFont="1" applyFill="1" applyBorder="1" applyAlignment="1">
      <alignment horizontal="center" vertical="center"/>
    </xf>
    <xf numFmtId="0" fontId="22" fillId="0" borderId="16" xfId="0" applyNumberFormat="1" applyFont="1" applyFill="1" applyBorder="1" applyAlignment="1">
      <alignment vertical="center" wrapText="1"/>
    </xf>
    <xf numFmtId="0" fontId="22" fillId="0" borderId="16" xfId="0" applyNumberFormat="1" applyFont="1" applyFill="1" applyBorder="1" applyAlignment="1">
      <alignment horizontal="center" vertical="center"/>
    </xf>
    <xf numFmtId="3" fontId="22" fillId="0" borderId="16" xfId="990" applyNumberFormat="1" applyFont="1" applyFill="1" applyBorder="1" applyAlignment="1">
      <alignment horizontal="center" vertical="center"/>
    </xf>
    <xf numFmtId="166" fontId="22" fillId="0" borderId="16" xfId="0" applyNumberFormat="1" applyFont="1" applyBorder="1" applyAlignment="1">
      <alignment horizontal="center" vertical="center" wrapText="1"/>
    </xf>
    <xf numFmtId="166" fontId="22" fillId="0" borderId="16" xfId="0" applyNumberFormat="1" applyFont="1" applyBorder="1" applyAlignment="1">
      <alignment horizontal="center" vertical="center"/>
    </xf>
    <xf numFmtId="0" fontId="22" fillId="0" borderId="16" xfId="0" applyNumberFormat="1" applyFont="1" applyBorder="1" applyAlignment="1">
      <alignment horizontal="center" vertical="center"/>
    </xf>
    <xf numFmtId="167" fontId="166" fillId="0" borderId="16" xfId="990" applyNumberFormat="1" applyFont="1" applyFill="1" applyBorder="1" applyAlignment="1">
      <alignment horizontal="center" vertical="center" wrapText="1"/>
    </xf>
    <xf numFmtId="166" fontId="166" fillId="0" borderId="16" xfId="0" quotePrefix="1" applyNumberFormat="1" applyFont="1" applyBorder="1" applyAlignment="1">
      <alignment horizontal="center" vertical="center"/>
    </xf>
    <xf numFmtId="3" fontId="166" fillId="0" borderId="16" xfId="990" applyNumberFormat="1" applyFont="1" applyFill="1" applyBorder="1" applyAlignment="1">
      <alignment horizontal="center" vertical="center" wrapText="1"/>
    </xf>
    <xf numFmtId="0" fontId="166" fillId="0" borderId="16" xfId="0" applyNumberFormat="1" applyFont="1" applyFill="1" applyBorder="1" applyAlignment="1">
      <alignment vertical="center" wrapText="1"/>
    </xf>
    <xf numFmtId="0" fontId="166" fillId="0" borderId="16" xfId="0" quotePrefix="1" applyFont="1" applyBorder="1" applyAlignment="1">
      <alignment horizontal="center" vertical="center"/>
    </xf>
    <xf numFmtId="0" fontId="169" fillId="0" borderId="0" xfId="0" applyFont="1" applyAlignment="1">
      <alignment vertical="center"/>
    </xf>
    <xf numFmtId="1" fontId="166" fillId="0" borderId="16" xfId="0" applyNumberFormat="1" applyFont="1" applyBorder="1" applyAlignment="1">
      <alignment horizontal="center" vertical="center"/>
    </xf>
    <xf numFmtId="0" fontId="166" fillId="0" borderId="16" xfId="0" applyNumberFormat="1" applyFont="1" applyFill="1" applyBorder="1" applyAlignment="1">
      <alignment horizontal="left" vertical="center"/>
    </xf>
    <xf numFmtId="0" fontId="166" fillId="0" borderId="16" xfId="0" applyNumberFormat="1" applyFont="1" applyBorder="1" applyAlignment="1">
      <alignment horizontal="left" vertical="center" wrapText="1"/>
    </xf>
    <xf numFmtId="0" fontId="22" fillId="0" borderId="16" xfId="0" applyNumberFormat="1" applyFont="1" applyBorder="1" applyAlignment="1">
      <alignment horizontal="left" vertical="center" wrapText="1"/>
    </xf>
    <xf numFmtId="0" fontId="61" fillId="0" borderId="16" xfId="1714" applyNumberFormat="1" applyFont="1" applyFill="1" applyBorder="1" applyAlignment="1">
      <alignment horizontal="left" vertical="center"/>
    </xf>
    <xf numFmtId="1" fontId="61" fillId="0" borderId="16" xfId="0" applyNumberFormat="1" applyFont="1" applyBorder="1" applyAlignment="1">
      <alignment horizontal="center" vertical="center" wrapText="1"/>
    </xf>
    <xf numFmtId="0" fontId="166" fillId="0" borderId="16" xfId="0" quotePrefix="1" applyNumberFormat="1" applyFont="1" applyFill="1" applyBorder="1" applyAlignment="1">
      <alignment vertical="center"/>
    </xf>
    <xf numFmtId="0" fontId="166" fillId="0" borderId="0" xfId="0" applyFont="1"/>
    <xf numFmtId="0" fontId="22" fillId="0" borderId="0" xfId="0" applyFont="1"/>
    <xf numFmtId="0" fontId="166" fillId="0" borderId="16" xfId="0" applyFont="1" applyBorder="1" applyAlignment="1">
      <alignment horizontal="justify" vertical="center" wrapText="1"/>
    </xf>
    <xf numFmtId="0" fontId="61" fillId="0" borderId="16" xfId="0" applyFont="1" applyBorder="1" applyAlignment="1">
      <alignment horizontal="justify" vertical="center" wrapText="1"/>
    </xf>
    <xf numFmtId="0" fontId="166" fillId="0" borderId="16" xfId="0" quotePrefix="1" applyFont="1" applyFill="1" applyBorder="1" applyAlignment="1">
      <alignment horizontal="center" vertical="center"/>
    </xf>
    <xf numFmtId="0" fontId="166" fillId="0" borderId="16" xfId="0" applyNumberFormat="1" applyFont="1" applyBorder="1" applyAlignment="1">
      <alignment horizontal="justify" vertical="center"/>
    </xf>
    <xf numFmtId="2" fontId="166" fillId="0" borderId="16" xfId="0" applyNumberFormat="1" applyFont="1" applyBorder="1" applyAlignment="1">
      <alignment horizontal="center" vertical="center"/>
    </xf>
    <xf numFmtId="0" fontId="166" fillId="0" borderId="16" xfId="0" applyNumberFormat="1" applyFont="1" applyFill="1" applyBorder="1" applyAlignment="1">
      <alignment horizontal="justify" vertical="center"/>
    </xf>
    <xf numFmtId="168" fontId="59" fillId="0" borderId="16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left" vertical="center"/>
    </xf>
    <xf numFmtId="168" fontId="164" fillId="0" borderId="16" xfId="913" applyNumberFormat="1" applyFont="1" applyBorder="1" applyAlignment="1">
      <alignment vertical="center"/>
    </xf>
    <xf numFmtId="0" fontId="164" fillId="0" borderId="16" xfId="0" applyFont="1" applyBorder="1" applyAlignment="1">
      <alignment vertical="center" wrapText="1"/>
    </xf>
    <xf numFmtId="168" fontId="166" fillId="0" borderId="16" xfId="913" applyNumberFormat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166" fillId="0" borderId="0" xfId="0" applyFont="1" applyAlignment="1">
      <alignment horizontal="left" vertical="center"/>
    </xf>
    <xf numFmtId="0" fontId="169" fillId="0" borderId="16" xfId="0" applyFont="1" applyBorder="1" applyAlignment="1">
      <alignment horizontal="center" vertical="center"/>
    </xf>
    <xf numFmtId="0" fontId="61" fillId="0" borderId="16" xfId="0" applyNumberFormat="1" applyFont="1" applyBorder="1" applyAlignment="1">
      <alignment horizontal="left" vertical="center"/>
    </xf>
    <xf numFmtId="0" fontId="22" fillId="0" borderId="16" xfId="0" applyNumberFormat="1" applyFont="1" applyBorder="1" applyAlignment="1">
      <alignment horizontal="left" vertical="center"/>
    </xf>
    <xf numFmtId="167" fontId="22" fillId="0" borderId="16" xfId="0" applyNumberFormat="1" applyFont="1" applyBorder="1" applyAlignment="1">
      <alignment horizontal="center" vertical="center"/>
    </xf>
    <xf numFmtId="3" fontId="22" fillId="0" borderId="16" xfId="0" quotePrefix="1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0" fontId="169" fillId="0" borderId="16" xfId="0" applyNumberFormat="1" applyFont="1" applyBorder="1" applyAlignment="1">
      <alignment horizontal="left" vertical="center" wrapText="1"/>
    </xf>
    <xf numFmtId="0" fontId="169" fillId="0" borderId="16" xfId="0" applyNumberFormat="1" applyFont="1" applyBorder="1" applyAlignment="1">
      <alignment horizontal="center" vertical="center"/>
    </xf>
    <xf numFmtId="0" fontId="61" fillId="0" borderId="16" xfId="0" applyNumberFormat="1" applyFont="1" applyBorder="1" applyAlignment="1">
      <alignment horizontal="left" vertical="center" wrapText="1"/>
    </xf>
    <xf numFmtId="49" fontId="166" fillId="0" borderId="16" xfId="0" applyNumberFormat="1" applyFont="1" applyBorder="1" applyAlignment="1">
      <alignment vertical="center"/>
    </xf>
    <xf numFmtId="4" fontId="61" fillId="0" borderId="16" xfId="0" applyNumberFormat="1" applyFont="1" applyFill="1" applyBorder="1" applyAlignment="1">
      <alignment horizontal="center" vertical="center"/>
    </xf>
    <xf numFmtId="167" fontId="61" fillId="0" borderId="16" xfId="0" applyNumberFormat="1" applyFont="1" applyFill="1" applyBorder="1" applyAlignment="1">
      <alignment horizontal="center" vertical="center"/>
    </xf>
    <xf numFmtId="4" fontId="61" fillId="0" borderId="16" xfId="0" quotePrefix="1" applyNumberFormat="1" applyFont="1" applyFill="1" applyBorder="1" applyAlignment="1">
      <alignment horizontal="center" vertical="center"/>
    </xf>
    <xf numFmtId="0" fontId="166" fillId="44" borderId="16" xfId="0" applyNumberFormat="1" applyFont="1" applyFill="1" applyBorder="1" applyAlignment="1">
      <alignment horizontal="justify" vertical="center" wrapText="1"/>
    </xf>
    <xf numFmtId="3" fontId="169" fillId="0" borderId="16" xfId="0" applyNumberFormat="1" applyFont="1" applyFill="1" applyBorder="1" applyAlignment="1">
      <alignment horizontal="center" vertical="center"/>
    </xf>
    <xf numFmtId="167" fontId="169" fillId="0" borderId="16" xfId="0" applyNumberFormat="1" applyFont="1" applyFill="1" applyBorder="1" applyAlignment="1">
      <alignment horizontal="center" vertical="center"/>
    </xf>
    <xf numFmtId="167" fontId="169" fillId="0" borderId="0" xfId="0" applyNumberFormat="1" applyFont="1" applyAlignment="1">
      <alignment vertical="center"/>
    </xf>
    <xf numFmtId="0" fontId="166" fillId="0" borderId="0" xfId="0" applyFont="1" applyAlignment="1">
      <alignment vertical="center" wrapText="1"/>
    </xf>
    <xf numFmtId="0" fontId="23" fillId="44" borderId="16" xfId="0" applyNumberFormat="1" applyFont="1" applyFill="1" applyBorder="1" applyAlignment="1">
      <alignment horizontal="center" vertical="center" wrapText="1"/>
    </xf>
    <xf numFmtId="0" fontId="61" fillId="0" borderId="16" xfId="0" applyNumberFormat="1" applyFont="1" applyFill="1" applyBorder="1" applyAlignment="1">
      <alignment vertical="center"/>
    </xf>
    <xf numFmtId="0" fontId="61" fillId="0" borderId="16" xfId="0" applyNumberFormat="1" applyFont="1" applyFill="1" applyBorder="1" applyAlignment="1">
      <alignment horizontal="center" vertical="center"/>
    </xf>
    <xf numFmtId="3" fontId="166" fillId="0" borderId="16" xfId="0" applyNumberFormat="1" applyFont="1" applyFill="1" applyBorder="1" applyAlignment="1">
      <alignment horizontal="center" vertical="center" wrapText="1"/>
    </xf>
    <xf numFmtId="2" fontId="166" fillId="0" borderId="16" xfId="0" applyNumberFormat="1" applyFont="1" applyFill="1" applyBorder="1" applyAlignment="1">
      <alignment horizontal="center" vertical="center"/>
    </xf>
    <xf numFmtId="2" fontId="166" fillId="0" borderId="0" xfId="0" applyNumberFormat="1" applyFont="1" applyAlignment="1">
      <alignment vertical="center"/>
    </xf>
    <xf numFmtId="1" fontId="166" fillId="0" borderId="16" xfId="0" applyNumberFormat="1" applyFont="1" applyFill="1" applyBorder="1" applyAlignment="1">
      <alignment horizontal="center" vertical="center" wrapText="1"/>
    </xf>
    <xf numFmtId="3" fontId="61" fillId="0" borderId="16" xfId="0" quotePrefix="1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" fontId="166" fillId="0" borderId="0" xfId="1709" applyNumberFormat="1" applyFont="1" applyFill="1" applyAlignment="1">
      <alignment vertical="center"/>
    </xf>
    <xf numFmtId="0" fontId="22" fillId="0" borderId="0" xfId="1705" applyFont="1" applyAlignment="1">
      <alignment horizontal="center" vertical="center" wrapText="1"/>
    </xf>
    <xf numFmtId="4" fontId="166" fillId="0" borderId="0" xfId="1705" applyNumberFormat="1" applyFont="1" applyAlignment="1">
      <alignment vertical="center"/>
    </xf>
    <xf numFmtId="0" fontId="174" fillId="0" borderId="0" xfId="0" applyFont="1"/>
    <xf numFmtId="0" fontId="166" fillId="0" borderId="16" xfId="1705" applyFont="1" applyBorder="1" applyAlignment="1">
      <alignment horizontal="center" vertical="center"/>
    </xf>
    <xf numFmtId="166" fontId="166" fillId="0" borderId="16" xfId="1705" applyNumberFormat="1" applyFont="1" applyBorder="1" applyAlignment="1">
      <alignment horizontal="left" vertical="center" indent="1"/>
    </xf>
    <xf numFmtId="0" fontId="22" fillId="0" borderId="0" xfId="0" applyFont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6" xfId="0" applyNumberFormat="1" applyFont="1" applyBorder="1" applyAlignment="1">
      <alignment horizontal="center" vertical="center" wrapText="1"/>
    </xf>
    <xf numFmtId="3" fontId="166" fillId="0" borderId="0" xfId="0" applyNumberFormat="1" applyFont="1" applyAlignment="1">
      <alignment vertical="center" wrapText="1"/>
    </xf>
    <xf numFmtId="0" fontId="22" fillId="0" borderId="16" xfId="0" applyNumberFormat="1" applyFont="1" applyFill="1" applyBorder="1" applyAlignment="1">
      <alignment horizontal="justify" vertical="center"/>
    </xf>
    <xf numFmtId="0" fontId="22" fillId="0" borderId="16" xfId="0" applyFont="1" applyBorder="1" applyAlignment="1">
      <alignment vertical="center"/>
    </xf>
    <xf numFmtId="0" fontId="22" fillId="0" borderId="16" xfId="1705" applyFont="1" applyBorder="1" applyAlignment="1">
      <alignment horizontal="center" vertical="center"/>
    </xf>
    <xf numFmtId="0" fontId="166" fillId="0" borderId="16" xfId="1705" applyFont="1" applyBorder="1" applyAlignment="1">
      <alignment vertical="center"/>
    </xf>
    <xf numFmtId="0" fontId="166" fillId="0" borderId="16" xfId="0" applyFont="1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0" fontId="22" fillId="0" borderId="16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3" fontId="61" fillId="0" borderId="16" xfId="0" applyNumberFormat="1" applyFont="1" applyFill="1" applyBorder="1" applyAlignment="1">
      <alignment horizontal="center" vertical="center"/>
    </xf>
    <xf numFmtId="166" fontId="22" fillId="0" borderId="16" xfId="0" applyNumberFormat="1" applyFont="1" applyFill="1" applyBorder="1" applyAlignment="1">
      <alignment horizontal="center" vertical="center"/>
    </xf>
    <xf numFmtId="3" fontId="166" fillId="0" borderId="16" xfId="0" quotePrefix="1" applyNumberFormat="1" applyFont="1" applyFill="1" applyBorder="1" applyAlignment="1">
      <alignment horizontal="center" vertical="center"/>
    </xf>
    <xf numFmtId="3" fontId="22" fillId="0" borderId="16" xfId="0" applyNumberFormat="1" applyFont="1" applyFill="1" applyBorder="1" applyAlignment="1">
      <alignment horizontal="center" vertical="center"/>
    </xf>
    <xf numFmtId="0" fontId="169" fillId="0" borderId="16" xfId="1705" applyFont="1" applyBorder="1" applyAlignment="1">
      <alignment horizontal="center" vertical="center"/>
    </xf>
    <xf numFmtId="0" fontId="61" fillId="0" borderId="16" xfId="1705" applyFont="1" applyBorder="1" applyAlignment="1">
      <alignment vertical="center"/>
    </xf>
    <xf numFmtId="0" fontId="61" fillId="0" borderId="0" xfId="1705" applyFont="1" applyAlignment="1">
      <alignment vertical="center"/>
    </xf>
    <xf numFmtId="0" fontId="61" fillId="0" borderId="16" xfId="1705" applyFont="1" applyBorder="1" applyAlignment="1">
      <alignment horizontal="center" vertical="center"/>
    </xf>
    <xf numFmtId="166" fontId="22" fillId="62" borderId="16" xfId="0" applyNumberFormat="1" applyFont="1" applyFill="1" applyBorder="1" applyAlignment="1">
      <alignment horizontal="center" vertical="center"/>
    </xf>
    <xf numFmtId="166" fontId="22" fillId="63" borderId="16" xfId="0" applyNumberFormat="1" applyFont="1" applyFill="1" applyBorder="1" applyAlignment="1">
      <alignment horizontal="center" vertical="center"/>
    </xf>
    <xf numFmtId="0" fontId="22" fillId="0" borderId="0" xfId="1708" applyFont="1" applyAlignment="1">
      <alignment horizontal="center" vertical="center"/>
    </xf>
    <xf numFmtId="0" fontId="61" fillId="0" borderId="0" xfId="1708" applyNumberFormat="1" applyFont="1" applyAlignment="1">
      <alignment horizontal="center" vertical="center"/>
    </xf>
    <xf numFmtId="0" fontId="166" fillId="0" borderId="0" xfId="1708" applyFont="1" applyAlignment="1">
      <alignment vertical="center"/>
    </xf>
    <xf numFmtId="0" fontId="22" fillId="62" borderId="16" xfId="1705" applyFont="1" applyFill="1" applyBorder="1" applyAlignment="1">
      <alignment horizontal="center" vertical="center"/>
    </xf>
    <xf numFmtId="166" fontId="22" fillId="62" borderId="16" xfId="1705" applyNumberFormat="1" applyFont="1" applyFill="1" applyBorder="1" applyAlignment="1">
      <alignment horizontal="center" vertical="center"/>
    </xf>
    <xf numFmtId="0" fontId="22" fillId="62" borderId="16" xfId="1705" applyNumberFormat="1" applyFont="1" applyFill="1" applyBorder="1" applyAlignment="1">
      <alignment horizontal="center" vertical="center"/>
    </xf>
    <xf numFmtId="3" fontId="22" fillId="62" borderId="16" xfId="1705" applyNumberFormat="1" applyFont="1" applyFill="1" applyBorder="1" applyAlignment="1">
      <alignment horizontal="center" vertical="center"/>
    </xf>
    <xf numFmtId="166" fontId="166" fillId="0" borderId="16" xfId="1705" applyNumberFormat="1" applyFont="1" applyBorder="1" applyAlignment="1">
      <alignment vertical="center"/>
    </xf>
    <xf numFmtId="3" fontId="166" fillId="0" borderId="16" xfId="1705" applyNumberFormat="1" applyFont="1" applyFill="1" applyBorder="1" applyAlignment="1">
      <alignment horizontal="center" vertical="center"/>
    </xf>
    <xf numFmtId="167" fontId="166" fillId="0" borderId="16" xfId="1705" applyNumberFormat="1" applyFont="1" applyFill="1" applyBorder="1" applyAlignment="1">
      <alignment horizontal="center" vertical="center"/>
    </xf>
    <xf numFmtId="166" fontId="166" fillId="0" borderId="16" xfId="1710" applyNumberFormat="1" applyFont="1" applyFill="1" applyBorder="1" applyAlignment="1">
      <alignment vertical="center"/>
    </xf>
    <xf numFmtId="166" fontId="166" fillId="0" borderId="16" xfId="0" quotePrefix="1" applyNumberFormat="1" applyFont="1" applyFill="1" applyBorder="1" applyAlignment="1">
      <alignment horizontal="center" vertical="center"/>
    </xf>
    <xf numFmtId="166" fontId="166" fillId="0" borderId="16" xfId="0" applyNumberFormat="1" applyFont="1" applyFill="1" applyBorder="1" applyAlignment="1">
      <alignment horizontal="justify" vertical="center" wrapText="1"/>
    </xf>
    <xf numFmtId="166" fontId="61" fillId="0" borderId="16" xfId="0" applyNumberFormat="1" applyFont="1" applyFill="1" applyBorder="1" applyAlignment="1">
      <alignment horizontal="center" vertical="center"/>
    </xf>
    <xf numFmtId="166" fontId="169" fillId="0" borderId="16" xfId="0" applyNumberFormat="1" applyFont="1" applyFill="1" applyBorder="1" applyAlignment="1">
      <alignment horizontal="justify" vertical="center"/>
    </xf>
    <xf numFmtId="166" fontId="169" fillId="0" borderId="16" xfId="0" applyNumberFormat="1" applyFont="1" applyFill="1" applyBorder="1" applyAlignment="1">
      <alignment horizontal="center" vertical="center" wrapText="1"/>
    </xf>
    <xf numFmtId="0" fontId="22" fillId="0" borderId="16" xfId="0" applyNumberFormat="1" applyFont="1" applyFill="1" applyBorder="1" applyAlignment="1">
      <alignment horizontal="left" vertical="center" wrapText="1"/>
    </xf>
    <xf numFmtId="1" fontId="166" fillId="0" borderId="16" xfId="0" quotePrefix="1" applyNumberFormat="1" applyFont="1" applyFill="1" applyBorder="1" applyAlignment="1">
      <alignment horizontal="center" vertical="center" wrapText="1"/>
    </xf>
    <xf numFmtId="1" fontId="166" fillId="0" borderId="16" xfId="0" applyNumberFormat="1" applyFont="1" applyFill="1" applyBorder="1" applyAlignment="1">
      <alignment horizontal="center" vertical="center"/>
    </xf>
    <xf numFmtId="166" fontId="61" fillId="0" borderId="16" xfId="0" quotePrefix="1" applyNumberFormat="1" applyFont="1" applyFill="1" applyBorder="1" applyAlignment="1">
      <alignment horizontal="center" vertical="center" wrapText="1"/>
    </xf>
    <xf numFmtId="0" fontId="166" fillId="0" borderId="16" xfId="1713" applyNumberFormat="1" applyFont="1" applyFill="1" applyBorder="1" applyAlignment="1">
      <alignment horizontal="left" vertical="center" wrapText="1"/>
    </xf>
    <xf numFmtId="0" fontId="61" fillId="0" borderId="16" xfId="1714" applyNumberFormat="1" applyFont="1" applyFill="1" applyBorder="1" applyAlignment="1">
      <alignment horizontal="center" vertical="center"/>
    </xf>
    <xf numFmtId="167" fontId="22" fillId="0" borderId="16" xfId="0" applyNumberFormat="1" applyFont="1" applyBorder="1" applyAlignment="1">
      <alignment horizontal="center" vertical="center" wrapText="1"/>
    </xf>
    <xf numFmtId="167" fontId="23" fillId="0" borderId="16" xfId="0" applyNumberFormat="1" applyFont="1" applyBorder="1" applyAlignment="1">
      <alignment horizontal="center" vertical="center" wrapText="1"/>
    </xf>
    <xf numFmtId="4" fontId="166" fillId="0" borderId="16" xfId="0" applyNumberFormat="1" applyFont="1" applyFill="1" applyBorder="1" applyAlignment="1">
      <alignment horizontal="center" vertical="center" wrapText="1"/>
    </xf>
    <xf numFmtId="4" fontId="23" fillId="0" borderId="16" xfId="0" applyNumberFormat="1" applyFont="1" applyBorder="1" applyAlignment="1">
      <alignment horizontal="center" vertical="center"/>
    </xf>
    <xf numFmtId="4" fontId="166" fillId="0" borderId="16" xfId="0" applyNumberFormat="1" applyFont="1" applyBorder="1" applyAlignment="1">
      <alignment horizontal="center" vertical="center"/>
    </xf>
    <xf numFmtId="167" fontId="23" fillId="0" borderId="16" xfId="0" applyNumberFormat="1" applyFont="1" applyBorder="1" applyAlignment="1">
      <alignment horizontal="center" vertical="center"/>
    </xf>
    <xf numFmtId="2" fontId="166" fillId="0" borderId="16" xfId="0" applyNumberFormat="1" applyFont="1" applyBorder="1" applyAlignment="1">
      <alignment horizontal="center" vertical="center" wrapText="1"/>
    </xf>
    <xf numFmtId="0" fontId="22" fillId="63" borderId="16" xfId="0" applyFont="1" applyFill="1" applyBorder="1" applyAlignment="1">
      <alignment horizontal="center" vertical="center"/>
    </xf>
    <xf numFmtId="0" fontId="22" fillId="63" borderId="16" xfId="0" applyFont="1" applyFill="1" applyBorder="1" applyAlignment="1">
      <alignment horizontal="left" vertical="center" wrapText="1"/>
    </xf>
    <xf numFmtId="0" fontId="22" fillId="63" borderId="16" xfId="0" applyFont="1" applyFill="1" applyBorder="1" applyAlignment="1">
      <alignment horizontal="center" vertical="center" wrapText="1"/>
    </xf>
    <xf numFmtId="0" fontId="166" fillId="63" borderId="16" xfId="0" applyFont="1" applyFill="1" applyBorder="1" applyAlignment="1">
      <alignment horizontal="center" vertical="center" wrapText="1"/>
    </xf>
    <xf numFmtId="0" fontId="23" fillId="63" borderId="16" xfId="0" applyNumberFormat="1" applyFont="1" applyFill="1" applyBorder="1" applyAlignment="1">
      <alignment horizontal="center" vertical="center" wrapText="1"/>
    </xf>
    <xf numFmtId="0" fontId="22" fillId="63" borderId="16" xfId="0" applyNumberFormat="1" applyFont="1" applyFill="1" applyBorder="1" applyAlignment="1">
      <alignment horizontal="left" vertical="center"/>
    </xf>
    <xf numFmtId="0" fontId="22" fillId="63" borderId="16" xfId="0" applyNumberFormat="1" applyFont="1" applyFill="1" applyBorder="1" applyAlignment="1">
      <alignment horizontal="center" vertical="center"/>
    </xf>
    <xf numFmtId="3" fontId="22" fillId="63" borderId="16" xfId="0" applyNumberFormat="1" applyFont="1" applyFill="1" applyBorder="1" applyAlignment="1">
      <alignment horizontal="center" vertical="center"/>
    </xf>
    <xf numFmtId="3" fontId="22" fillId="63" borderId="16" xfId="0" applyNumberFormat="1" applyFont="1" applyFill="1" applyBorder="1" applyAlignment="1">
      <alignment horizontal="center" vertical="center" wrapText="1"/>
    </xf>
    <xf numFmtId="3" fontId="22" fillId="63" borderId="16" xfId="0" quotePrefix="1" applyNumberFormat="1" applyFont="1" applyFill="1" applyBorder="1" applyAlignment="1">
      <alignment horizontal="center" vertical="center"/>
    </xf>
    <xf numFmtId="166" fontId="22" fillId="63" borderId="16" xfId="0" applyNumberFormat="1" applyFont="1" applyFill="1" applyBorder="1" applyAlignment="1">
      <alignment horizontal="justify" vertical="center" wrapText="1"/>
    </xf>
    <xf numFmtId="3" fontId="166" fillId="63" borderId="16" xfId="0" quotePrefix="1" applyNumberFormat="1" applyFont="1" applyFill="1" applyBorder="1" applyAlignment="1">
      <alignment horizontal="center" vertical="center"/>
    </xf>
    <xf numFmtId="0" fontId="22" fillId="0" borderId="16" xfId="0" quotePrefix="1" applyFont="1" applyBorder="1" applyAlignment="1">
      <alignment horizontal="center" vertical="center"/>
    </xf>
    <xf numFmtId="0" fontId="22" fillId="63" borderId="16" xfId="0" applyNumberFormat="1" applyFont="1" applyFill="1" applyBorder="1" applyAlignment="1">
      <alignment horizontal="justify" vertical="center"/>
    </xf>
    <xf numFmtId="167" fontId="22" fillId="63" borderId="16" xfId="0" applyNumberFormat="1" applyFont="1" applyFill="1" applyBorder="1" applyAlignment="1">
      <alignment horizontal="center" vertical="center"/>
    </xf>
    <xf numFmtId="167" fontId="22" fillId="63" borderId="16" xfId="0" quotePrefix="1" applyNumberFormat="1" applyFont="1" applyFill="1" applyBorder="1" applyAlignment="1">
      <alignment horizontal="center" vertical="center"/>
    </xf>
    <xf numFmtId="2" fontId="22" fillId="63" borderId="16" xfId="0" quotePrefix="1" applyNumberFormat="1" applyFont="1" applyFill="1" applyBorder="1" applyAlignment="1">
      <alignment horizontal="center" vertical="center"/>
    </xf>
    <xf numFmtId="0" fontId="22" fillId="63" borderId="16" xfId="0" applyFont="1" applyFill="1" applyBorder="1" applyAlignment="1">
      <alignment horizontal="left" vertical="center"/>
    </xf>
    <xf numFmtId="0" fontId="22" fillId="63" borderId="16" xfId="0" applyFont="1" applyFill="1" applyBorder="1" applyAlignment="1">
      <alignment horizontal="justify" vertical="center" wrapText="1"/>
    </xf>
    <xf numFmtId="0" fontId="166" fillId="63" borderId="16" xfId="0" applyFont="1" applyFill="1" applyBorder="1" applyAlignment="1">
      <alignment horizontal="left" vertical="center" wrapText="1"/>
    </xf>
    <xf numFmtId="167" fontId="166" fillId="63" borderId="16" xfId="0" applyNumberFormat="1" applyFont="1" applyFill="1" applyBorder="1" applyAlignment="1">
      <alignment horizontal="center" vertical="center" wrapText="1"/>
    </xf>
    <xf numFmtId="167" fontId="22" fillId="63" borderId="16" xfId="0" applyNumberFormat="1" applyFont="1" applyFill="1" applyBorder="1" applyAlignment="1">
      <alignment horizontal="center" vertical="center" wrapText="1"/>
    </xf>
    <xf numFmtId="0" fontId="22" fillId="63" borderId="16" xfId="0" applyNumberFormat="1" applyFont="1" applyFill="1" applyBorder="1" applyAlignment="1">
      <alignment vertical="center"/>
    </xf>
    <xf numFmtId="0" fontId="166" fillId="63" borderId="16" xfId="0" applyFont="1" applyFill="1" applyBorder="1" applyAlignment="1">
      <alignment horizontal="center" vertical="center"/>
    </xf>
    <xf numFmtId="167" fontId="166" fillId="63" borderId="16" xfId="0" applyNumberFormat="1" applyFont="1" applyFill="1" applyBorder="1" applyAlignment="1">
      <alignment horizontal="center" vertical="center"/>
    </xf>
    <xf numFmtId="167" fontId="166" fillId="63" borderId="16" xfId="0" applyNumberFormat="1" applyFont="1" applyFill="1" applyBorder="1" applyAlignment="1">
      <alignment vertical="center"/>
    </xf>
    <xf numFmtId="166" fontId="166" fillId="63" borderId="16" xfId="0" applyNumberFormat="1" applyFont="1" applyFill="1" applyBorder="1" applyAlignment="1">
      <alignment horizontal="center" vertical="center" wrapText="1"/>
    </xf>
    <xf numFmtId="2" fontId="22" fillId="0" borderId="16" xfId="0" applyNumberFormat="1" applyFont="1" applyFill="1" applyBorder="1" applyAlignment="1">
      <alignment horizontal="center" vertical="center"/>
    </xf>
    <xf numFmtId="4" fontId="22" fillId="0" borderId="16" xfId="0" applyNumberFormat="1" applyFont="1" applyBorder="1" applyAlignment="1">
      <alignment horizontal="center" vertical="center"/>
    </xf>
    <xf numFmtId="167" fontId="169" fillId="0" borderId="16" xfId="0" quotePrefix="1" applyNumberFormat="1" applyFont="1" applyFill="1" applyBorder="1" applyAlignment="1">
      <alignment horizontal="center" vertical="center"/>
    </xf>
    <xf numFmtId="0" fontId="173" fillId="0" borderId="16" xfId="0" applyFont="1" applyBorder="1" applyAlignment="1">
      <alignment vertical="center"/>
    </xf>
    <xf numFmtId="3" fontId="176" fillId="0" borderId="16" xfId="1705" applyNumberFormat="1" applyFont="1" applyFill="1" applyBorder="1" applyAlignment="1">
      <alignment horizontal="center" vertical="center"/>
    </xf>
    <xf numFmtId="167" fontId="166" fillId="0" borderId="16" xfId="1705" quotePrefix="1" applyNumberFormat="1" applyFont="1" applyFill="1" applyBorder="1" applyAlignment="1">
      <alignment horizontal="center" vertical="center"/>
    </xf>
    <xf numFmtId="166" fontId="176" fillId="44" borderId="16" xfId="1614" applyNumberFormat="1" applyFont="1" applyFill="1" applyBorder="1" applyAlignment="1">
      <alignment horizontal="center" vertical="center"/>
    </xf>
    <xf numFmtId="166" fontId="176" fillId="0" borderId="16" xfId="0" quotePrefix="1" applyNumberFormat="1" applyFont="1" applyBorder="1" applyAlignment="1">
      <alignment horizontal="center" vertical="center" wrapText="1"/>
    </xf>
    <xf numFmtId="166" fontId="176" fillId="0" borderId="16" xfId="0" quotePrefix="1" applyNumberFormat="1" applyFont="1" applyBorder="1" applyAlignment="1">
      <alignment horizontal="center" vertical="center"/>
    </xf>
    <xf numFmtId="166" fontId="176" fillId="0" borderId="16" xfId="0" applyNumberFormat="1" applyFont="1" applyBorder="1" applyAlignment="1">
      <alignment horizontal="center" vertical="center"/>
    </xf>
    <xf numFmtId="166" fontId="22" fillId="0" borderId="16" xfId="0" quotePrefix="1" applyNumberFormat="1" applyFont="1" applyBorder="1" applyAlignment="1">
      <alignment horizontal="center" vertical="center"/>
    </xf>
    <xf numFmtId="166" fontId="173" fillId="0" borderId="16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6" xfId="0" applyNumberFormat="1" applyFont="1" applyBorder="1" applyAlignment="1">
      <alignment horizontal="center" vertical="center" wrapText="1"/>
    </xf>
    <xf numFmtId="0" fontId="166" fillId="0" borderId="16" xfId="1714" applyNumberFormat="1" applyFont="1" applyBorder="1" applyAlignment="1">
      <alignment horizontal="left" vertical="center" wrapText="1"/>
    </xf>
    <xf numFmtId="0" fontId="166" fillId="0" borderId="16" xfId="1714" applyNumberFormat="1" applyFont="1" applyBorder="1" applyAlignment="1">
      <alignment horizontal="center" vertical="center"/>
    </xf>
    <xf numFmtId="1" fontId="166" fillId="0" borderId="16" xfId="0" quotePrefix="1" applyNumberFormat="1" applyFont="1" applyBorder="1" applyAlignment="1">
      <alignment horizontal="center" vertical="center"/>
    </xf>
    <xf numFmtId="0" fontId="22" fillId="0" borderId="16" xfId="0" applyNumberFormat="1" applyFont="1" applyBorder="1" applyAlignment="1">
      <alignment vertical="center"/>
    </xf>
    <xf numFmtId="1" fontId="22" fillId="0" borderId="16" xfId="0" applyNumberFormat="1" applyFont="1" applyBorder="1" applyAlignment="1">
      <alignment horizontal="center" vertical="center" wrapText="1"/>
    </xf>
    <xf numFmtId="0" fontId="61" fillId="0" borderId="16" xfId="0" applyNumberFormat="1" applyFont="1" applyBorder="1" applyAlignment="1">
      <alignment horizontal="center" vertical="center" wrapText="1"/>
    </xf>
    <xf numFmtId="166" fontId="61" fillId="0" borderId="16" xfId="0" applyNumberFormat="1" applyFont="1" applyBorder="1" applyAlignment="1">
      <alignment horizontal="center" vertical="center" wrapText="1"/>
    </xf>
    <xf numFmtId="2" fontId="166" fillId="0" borderId="16" xfId="0" quotePrefix="1" applyNumberFormat="1" applyFont="1" applyBorder="1" applyAlignment="1">
      <alignment horizontal="center" vertical="center" wrapText="1"/>
    </xf>
    <xf numFmtId="1" fontId="166" fillId="0" borderId="16" xfId="0" quotePrefix="1" applyNumberFormat="1" applyFont="1" applyBorder="1" applyAlignment="1">
      <alignment horizontal="center" vertical="center" wrapText="1"/>
    </xf>
    <xf numFmtId="0" fontId="60" fillId="0" borderId="16" xfId="0" applyNumberFormat="1" applyFont="1" applyBorder="1" applyAlignment="1">
      <alignment horizontal="center" vertical="center" wrapText="1"/>
    </xf>
    <xf numFmtId="0" fontId="60" fillId="0" borderId="16" xfId="0" applyFont="1" applyBorder="1" applyAlignment="1">
      <alignment horizontal="center" vertical="center"/>
    </xf>
    <xf numFmtId="1" fontId="22" fillId="0" borderId="16" xfId="0" quotePrefix="1" applyNumberFormat="1" applyFont="1" applyBorder="1" applyAlignment="1">
      <alignment horizontal="center" vertical="center" wrapText="1"/>
    </xf>
    <xf numFmtId="0" fontId="178" fillId="0" borderId="16" xfId="0" applyNumberFormat="1" applyFont="1" applyFill="1" applyBorder="1" applyAlignment="1">
      <alignment vertical="center"/>
    </xf>
    <xf numFmtId="166" fontId="22" fillId="0" borderId="16" xfId="0" quotePrefix="1" applyNumberFormat="1" applyFont="1" applyBorder="1" applyAlignment="1">
      <alignment horizontal="center" vertical="center" wrapText="1"/>
    </xf>
    <xf numFmtId="0" fontId="166" fillId="0" borderId="0" xfId="0" applyFont="1" applyAlignment="1">
      <alignment horizontal="center"/>
    </xf>
    <xf numFmtId="0" fontId="19" fillId="0" borderId="16" xfId="0" applyFont="1" applyBorder="1" applyAlignment="1">
      <alignment horizontal="center" vertical="center" wrapText="1"/>
    </xf>
    <xf numFmtId="166" fontId="19" fillId="0" borderId="16" xfId="0" applyNumberFormat="1" applyFont="1" applyBorder="1" applyAlignment="1">
      <alignment horizontal="center" vertical="center" wrapText="1"/>
    </xf>
    <xf numFmtId="166" fontId="166" fillId="0" borderId="16" xfId="0" applyNumberFormat="1" applyFont="1" applyBorder="1" applyAlignment="1">
      <alignment horizontal="justify" vertical="center"/>
    </xf>
    <xf numFmtId="166" fontId="19" fillId="44" borderId="16" xfId="0" applyNumberFormat="1" applyFont="1" applyFill="1" applyBorder="1" applyAlignment="1">
      <alignment horizontal="center" vertical="center" wrapText="1"/>
    </xf>
    <xf numFmtId="0" fontId="19" fillId="44" borderId="16" xfId="0" applyFont="1" applyFill="1" applyBorder="1" applyAlignment="1">
      <alignment horizontal="center" vertical="center" wrapText="1"/>
    </xf>
    <xf numFmtId="167" fontId="166" fillId="0" borderId="16" xfId="0" quotePrefix="1" applyNumberFormat="1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166" fontId="166" fillId="0" borderId="16" xfId="0" applyNumberFormat="1" applyFont="1" applyBorder="1" applyAlignment="1">
      <alignment horizontal="left" vertical="center"/>
    </xf>
    <xf numFmtId="166" fontId="23" fillId="0" borderId="16" xfId="0" applyNumberFormat="1" applyFont="1" applyBorder="1" applyAlignment="1">
      <alignment horizontal="center" vertical="center" wrapText="1"/>
    </xf>
    <xf numFmtId="167" fontId="166" fillId="0" borderId="0" xfId="0" applyNumberFormat="1" applyFont="1" applyAlignment="1">
      <alignment vertical="center"/>
    </xf>
    <xf numFmtId="167" fontId="166" fillId="0" borderId="16" xfId="1705" applyNumberFormat="1" applyFont="1" applyBorder="1" applyAlignment="1">
      <alignment horizontal="center" vertical="center"/>
    </xf>
    <xf numFmtId="3" fontId="166" fillId="0" borderId="16" xfId="1705" applyNumberFormat="1" applyFont="1" applyBorder="1" applyAlignment="1">
      <alignment horizontal="center" vertical="center"/>
    </xf>
    <xf numFmtId="3" fontId="61" fillId="0" borderId="16" xfId="1705" applyNumberFormat="1" applyFont="1" applyBorder="1" applyAlignment="1">
      <alignment horizontal="center" vertical="center"/>
    </xf>
    <xf numFmtId="167" fontId="61" fillId="0" borderId="16" xfId="1705" applyNumberFormat="1" applyFont="1" applyBorder="1" applyAlignment="1">
      <alignment horizontal="center" vertical="center"/>
    </xf>
    <xf numFmtId="166" fontId="166" fillId="0" borderId="0" xfId="0" applyNumberFormat="1" applyFont="1" applyAlignment="1">
      <alignment vertical="center"/>
    </xf>
    <xf numFmtId="167" fontId="173" fillId="0" borderId="16" xfId="0" applyNumberFormat="1" applyFont="1" applyBorder="1" applyAlignment="1">
      <alignment horizontal="center" vertical="center"/>
    </xf>
    <xf numFmtId="167" fontId="173" fillId="0" borderId="16" xfId="0" quotePrefix="1" applyNumberFormat="1" applyFont="1" applyBorder="1" applyAlignment="1">
      <alignment horizontal="center" vertical="center"/>
    </xf>
    <xf numFmtId="167" fontId="177" fillId="0" borderId="16" xfId="0" quotePrefix="1" applyNumberFormat="1" applyFont="1" applyFill="1" applyBorder="1" applyAlignment="1">
      <alignment horizontal="center" vertical="center"/>
    </xf>
    <xf numFmtId="2" fontId="22" fillId="0" borderId="16" xfId="0" quotePrefix="1" applyNumberFormat="1" applyFont="1" applyFill="1" applyBorder="1" applyAlignment="1">
      <alignment horizontal="center" vertical="center"/>
    </xf>
    <xf numFmtId="166" fontId="22" fillId="0" borderId="16" xfId="0" quotePrefix="1" applyNumberFormat="1" applyFont="1" applyFill="1" applyBorder="1" applyAlignment="1">
      <alignment horizontal="center" vertical="center"/>
    </xf>
    <xf numFmtId="2" fontId="22" fillId="0" borderId="0" xfId="0" applyNumberFormat="1" applyFont="1" applyAlignment="1">
      <alignment vertical="center"/>
    </xf>
    <xf numFmtId="166" fontId="169" fillId="0" borderId="16" xfId="0" quotePrefix="1" applyNumberFormat="1" applyFont="1" applyBorder="1" applyAlignment="1">
      <alignment horizontal="center" vertical="center"/>
    </xf>
    <xf numFmtId="3" fontId="166" fillId="0" borderId="0" xfId="1704" applyNumberFormat="1" applyFont="1" applyAlignment="1">
      <alignment vertical="center"/>
    </xf>
    <xf numFmtId="0" fontId="176" fillId="0" borderId="16" xfId="0" applyFont="1" applyBorder="1" applyAlignment="1">
      <alignment horizontal="center" vertical="center" wrapText="1"/>
    </xf>
    <xf numFmtId="0" fontId="176" fillId="0" borderId="16" xfId="1704" applyFont="1" applyFill="1" applyBorder="1" applyAlignment="1">
      <alignment vertical="center" wrapText="1"/>
    </xf>
    <xf numFmtId="0" fontId="176" fillId="0" borderId="16" xfId="1704" applyFont="1" applyFill="1" applyBorder="1" applyAlignment="1">
      <alignment horizontal="center" vertical="center"/>
    </xf>
    <xf numFmtId="3" fontId="176" fillId="0" borderId="16" xfId="1704" applyNumberFormat="1" applyFont="1" applyFill="1" applyBorder="1" applyAlignment="1">
      <alignment horizontal="center" vertical="center"/>
    </xf>
    <xf numFmtId="3" fontId="176" fillId="0" borderId="16" xfId="1704" applyNumberFormat="1" applyFont="1" applyBorder="1" applyAlignment="1">
      <alignment horizontal="center" vertical="center"/>
    </xf>
    <xf numFmtId="166" fontId="176" fillId="0" borderId="16" xfId="0" applyNumberFormat="1" applyFont="1" applyBorder="1" applyAlignment="1">
      <alignment horizontal="center" vertical="center" wrapText="1"/>
    </xf>
    <xf numFmtId="0" fontId="176" fillId="0" borderId="0" xfId="0" applyFont="1" applyAlignment="1">
      <alignment vertical="center"/>
    </xf>
    <xf numFmtId="3" fontId="176" fillId="0" borderId="0" xfId="0" applyNumberFormat="1" applyFont="1" applyAlignment="1">
      <alignment vertical="center"/>
    </xf>
    <xf numFmtId="0" fontId="176" fillId="0" borderId="16" xfId="1704" applyFont="1" applyFill="1" applyBorder="1" applyAlignment="1">
      <alignment horizontal="left" vertical="center" wrapText="1"/>
    </xf>
    <xf numFmtId="0" fontId="176" fillId="0" borderId="16" xfId="1704" applyFont="1" applyFill="1" applyBorder="1" applyAlignment="1">
      <alignment horizontal="center" vertical="center" wrapText="1"/>
    </xf>
    <xf numFmtId="0" fontId="178" fillId="44" borderId="0" xfId="0" applyFont="1" applyFill="1" applyAlignment="1">
      <alignment horizontal="center" vertical="center"/>
    </xf>
    <xf numFmtId="0" fontId="176" fillId="44" borderId="0" xfId="0" applyFont="1" applyFill="1" applyAlignment="1">
      <alignment vertical="center"/>
    </xf>
    <xf numFmtId="0" fontId="178" fillId="0" borderId="0" xfId="0" applyFont="1" applyAlignment="1">
      <alignment horizontal="center" vertical="center"/>
    </xf>
    <xf numFmtId="0" fontId="176" fillId="0" borderId="0" xfId="0" applyFont="1" applyAlignment="1">
      <alignment horizontal="center" vertical="center"/>
    </xf>
    <xf numFmtId="0" fontId="178" fillId="0" borderId="0" xfId="0" applyFont="1" applyFill="1" applyBorder="1" applyAlignment="1">
      <alignment horizontal="center" vertical="center"/>
    </xf>
    <xf numFmtId="0" fontId="179" fillId="44" borderId="16" xfId="0" applyNumberFormat="1" applyFont="1" applyFill="1" applyBorder="1" applyAlignment="1">
      <alignment horizontal="center" vertical="center" wrapText="1"/>
    </xf>
    <xf numFmtId="0" fontId="178" fillId="57" borderId="16" xfId="0" applyFont="1" applyFill="1" applyBorder="1" applyAlignment="1">
      <alignment horizontal="center" vertical="center"/>
    </xf>
    <xf numFmtId="0" fontId="178" fillId="57" borderId="16" xfId="0" applyFont="1" applyFill="1" applyBorder="1" applyAlignment="1">
      <alignment horizontal="left" vertical="center" wrapText="1"/>
    </xf>
    <xf numFmtId="0" fontId="178" fillId="57" borderId="16" xfId="0" applyFont="1" applyFill="1" applyBorder="1" applyAlignment="1">
      <alignment horizontal="center" vertical="center" wrapText="1"/>
    </xf>
    <xf numFmtId="0" fontId="176" fillId="57" borderId="16" xfId="0" applyFont="1" applyFill="1" applyBorder="1" applyAlignment="1">
      <alignment horizontal="center" vertical="center" wrapText="1"/>
    </xf>
    <xf numFmtId="0" fontId="176" fillId="57" borderId="16" xfId="0" applyNumberFormat="1" applyFont="1" applyFill="1" applyBorder="1" applyAlignment="1">
      <alignment horizontal="center" vertical="center" wrapText="1"/>
    </xf>
    <xf numFmtId="0" fontId="178" fillId="61" borderId="16" xfId="0" applyFont="1" applyFill="1" applyBorder="1" applyAlignment="1">
      <alignment horizontal="center" vertical="center"/>
    </xf>
    <xf numFmtId="0" fontId="178" fillId="61" borderId="16" xfId="0" applyFont="1" applyFill="1" applyBorder="1" applyAlignment="1">
      <alignment horizontal="left" vertical="center" wrapText="1"/>
    </xf>
    <xf numFmtId="0" fontId="178" fillId="61" borderId="16" xfId="0" applyNumberFormat="1" applyFont="1" applyFill="1" applyBorder="1" applyAlignment="1">
      <alignment horizontal="center" vertical="center"/>
    </xf>
    <xf numFmtId="3" fontId="178" fillId="61" borderId="16" xfId="0" applyNumberFormat="1" applyFont="1" applyFill="1" applyBorder="1" applyAlignment="1">
      <alignment horizontal="center" vertical="center"/>
    </xf>
    <xf numFmtId="166" fontId="178" fillId="63" borderId="16" xfId="0" applyNumberFormat="1" applyFont="1" applyFill="1" applyBorder="1" applyAlignment="1">
      <alignment horizontal="center" vertical="center"/>
    </xf>
    <xf numFmtId="2" fontId="176" fillId="0" borderId="0" xfId="0" applyNumberFormat="1" applyFont="1" applyAlignment="1">
      <alignment horizontal="center" vertical="center"/>
    </xf>
    <xf numFmtId="0" fontId="178" fillId="0" borderId="16" xfId="0" applyFont="1" applyBorder="1" applyAlignment="1">
      <alignment horizontal="center" vertical="center"/>
    </xf>
    <xf numFmtId="0" fontId="180" fillId="0" borderId="16" xfId="0" applyNumberFormat="1" applyFont="1" applyBorder="1" applyAlignment="1">
      <alignment horizontal="left" vertical="center"/>
    </xf>
    <xf numFmtId="0" fontId="176" fillId="0" borderId="16" xfId="0" applyNumberFormat="1" applyFont="1" applyBorder="1" applyAlignment="1">
      <alignment horizontal="center" vertical="center"/>
    </xf>
    <xf numFmtId="3" fontId="176" fillId="0" borderId="16" xfId="0" applyNumberFormat="1" applyFont="1" applyBorder="1" applyAlignment="1">
      <alignment horizontal="center" vertical="center" wrapText="1"/>
    </xf>
    <xf numFmtId="166" fontId="176" fillId="0" borderId="16" xfId="0" applyNumberFormat="1" applyFont="1" applyFill="1" applyBorder="1" applyAlignment="1">
      <alignment horizontal="center" vertical="center"/>
    </xf>
    <xf numFmtId="0" fontId="176" fillId="0" borderId="16" xfId="0" applyNumberFormat="1" applyFont="1" applyBorder="1" applyAlignment="1">
      <alignment horizontal="left" vertical="center"/>
    </xf>
    <xf numFmtId="0" fontId="178" fillId="57" borderId="16" xfId="0" applyNumberFormat="1" applyFont="1" applyFill="1" applyBorder="1" applyAlignment="1">
      <alignment vertical="center"/>
    </xf>
    <xf numFmtId="0" fontId="181" fillId="57" borderId="16" xfId="0" applyFont="1" applyFill="1" applyBorder="1" applyAlignment="1">
      <alignment horizontal="center" vertical="center"/>
    </xf>
    <xf numFmtId="0" fontId="180" fillId="57" borderId="16" xfId="0" applyFont="1" applyFill="1" applyBorder="1" applyAlignment="1">
      <alignment horizontal="center" vertical="center"/>
    </xf>
    <xf numFmtId="0" fontId="180" fillId="57" borderId="16" xfId="0" applyFont="1" applyFill="1" applyBorder="1" applyAlignment="1">
      <alignment vertical="center"/>
    </xf>
    <xf numFmtId="0" fontId="180" fillId="0" borderId="0" xfId="0" applyFont="1" applyAlignment="1">
      <alignment vertical="center"/>
    </xf>
    <xf numFmtId="0" fontId="178" fillId="0" borderId="16" xfId="0" applyNumberFormat="1" applyFont="1" applyBorder="1" applyAlignment="1">
      <alignment vertical="center" wrapText="1"/>
    </xf>
    <xf numFmtId="0" fontId="178" fillId="0" borderId="16" xfId="0" applyNumberFormat="1" applyFont="1" applyBorder="1" applyAlignment="1">
      <alignment horizontal="center" vertical="center"/>
    </xf>
    <xf numFmtId="3" fontId="178" fillId="0" borderId="16" xfId="1706" applyNumberFormat="1" applyFont="1" applyFill="1" applyBorder="1" applyAlignment="1">
      <alignment horizontal="center" vertical="center"/>
    </xf>
    <xf numFmtId="3" fontId="178" fillId="0" borderId="16" xfId="0" applyNumberFormat="1" applyFont="1" applyBorder="1" applyAlignment="1">
      <alignment horizontal="center" vertical="center"/>
    </xf>
    <xf numFmtId="166" fontId="178" fillId="0" borderId="16" xfId="0" applyNumberFormat="1" applyFont="1" applyFill="1" applyBorder="1" applyAlignment="1">
      <alignment horizontal="center" vertical="center"/>
    </xf>
    <xf numFmtId="2" fontId="178" fillId="0" borderId="0" xfId="0" applyNumberFormat="1" applyFont="1" applyAlignment="1">
      <alignment horizontal="center" vertical="center"/>
    </xf>
    <xf numFmtId="167" fontId="178" fillId="0" borderId="0" xfId="0" applyNumberFormat="1" applyFont="1" applyAlignment="1">
      <alignment horizontal="center" vertical="center"/>
    </xf>
    <xf numFmtId="0" fontId="178" fillId="0" borderId="0" xfId="0" applyFont="1" applyAlignment="1">
      <alignment vertical="center"/>
    </xf>
    <xf numFmtId="0" fontId="176" fillId="0" borderId="16" xfId="0" applyNumberFormat="1" applyFont="1" applyBorder="1" applyAlignment="1">
      <alignment vertical="center"/>
    </xf>
    <xf numFmtId="3" fontId="176" fillId="0" borderId="16" xfId="1706" applyNumberFormat="1" applyFont="1" applyFill="1" applyBorder="1" applyAlignment="1">
      <alignment horizontal="center" vertical="center"/>
    </xf>
    <xf numFmtId="3" fontId="176" fillId="0" borderId="16" xfId="0" applyNumberFormat="1" applyFont="1" applyBorder="1" applyAlignment="1">
      <alignment horizontal="center" vertical="center"/>
    </xf>
    <xf numFmtId="3" fontId="176" fillId="0" borderId="16" xfId="0" applyNumberFormat="1" applyFont="1" applyFill="1" applyBorder="1" applyAlignment="1">
      <alignment horizontal="center" vertical="center"/>
    </xf>
    <xf numFmtId="3" fontId="178" fillId="0" borderId="0" xfId="0" applyNumberFormat="1" applyFont="1" applyAlignment="1">
      <alignment vertical="center"/>
    </xf>
    <xf numFmtId="167" fontId="176" fillId="0" borderId="0" xfId="0" applyNumberFormat="1" applyFont="1" applyAlignment="1">
      <alignment vertical="center"/>
    </xf>
    <xf numFmtId="3" fontId="176" fillId="0" borderId="16" xfId="0" applyNumberFormat="1" applyFont="1" applyFill="1" applyBorder="1" applyAlignment="1">
      <alignment horizontal="center" vertical="center" wrapText="1"/>
    </xf>
    <xf numFmtId="166" fontId="178" fillId="0" borderId="0" xfId="0" applyNumberFormat="1" applyFont="1" applyAlignment="1">
      <alignment horizontal="center" vertical="center"/>
    </xf>
    <xf numFmtId="167" fontId="178" fillId="0" borderId="16" xfId="0" applyNumberFormat="1" applyFont="1" applyFill="1" applyBorder="1" applyAlignment="1">
      <alignment horizontal="center" vertical="center"/>
    </xf>
    <xf numFmtId="0" fontId="178" fillId="0" borderId="16" xfId="0" applyNumberFormat="1" applyFont="1" applyBorder="1" applyAlignment="1">
      <alignment vertical="center"/>
    </xf>
    <xf numFmtId="0" fontId="176" fillId="0" borderId="16" xfId="0" applyFont="1" applyBorder="1" applyAlignment="1">
      <alignment horizontal="center" vertical="center"/>
    </xf>
    <xf numFmtId="167" fontId="178" fillId="0" borderId="16" xfId="0" applyNumberFormat="1" applyFont="1" applyBorder="1" applyAlignment="1">
      <alignment horizontal="center" vertical="center"/>
    </xf>
    <xf numFmtId="0" fontId="178" fillId="44" borderId="16" xfId="0" applyFont="1" applyFill="1" applyBorder="1" applyAlignment="1">
      <alignment horizontal="center" vertical="center"/>
    </xf>
    <xf numFmtId="0" fontId="178" fillId="44" borderId="16" xfId="0" applyNumberFormat="1" applyFont="1" applyFill="1" applyBorder="1" applyAlignment="1">
      <alignment vertical="center"/>
    </xf>
    <xf numFmtId="0" fontId="176" fillId="44" borderId="16" xfId="0" applyFont="1" applyFill="1" applyBorder="1" applyAlignment="1">
      <alignment horizontal="center" vertical="center"/>
    </xf>
    <xf numFmtId="0" fontId="176" fillId="44" borderId="16" xfId="0" applyFont="1" applyFill="1" applyBorder="1" applyAlignment="1">
      <alignment horizontal="right" vertical="center"/>
    </xf>
    <xf numFmtId="167" fontId="176" fillId="44" borderId="16" xfId="0" applyNumberFormat="1" applyFont="1" applyFill="1" applyBorder="1" applyAlignment="1">
      <alignment horizontal="center" vertical="center"/>
    </xf>
    <xf numFmtId="0" fontId="178" fillId="44" borderId="16" xfId="0" applyFont="1" applyFill="1" applyBorder="1" applyAlignment="1">
      <alignment horizontal="center" vertical="center" wrapText="1"/>
    </xf>
    <xf numFmtId="0" fontId="180" fillId="44" borderId="16" xfId="0" applyFont="1" applyFill="1" applyBorder="1" applyAlignment="1">
      <alignment vertical="center" wrapText="1"/>
    </xf>
    <xf numFmtId="0" fontId="176" fillId="44" borderId="16" xfId="0" applyFont="1" applyFill="1" applyBorder="1" applyAlignment="1">
      <alignment vertical="center"/>
    </xf>
    <xf numFmtId="0" fontId="180" fillId="44" borderId="16" xfId="0" applyFont="1" applyFill="1" applyBorder="1" applyAlignment="1">
      <alignment horizontal="center" vertical="center" wrapText="1"/>
    </xf>
    <xf numFmtId="0" fontId="176" fillId="44" borderId="16" xfId="0" applyFont="1" applyFill="1" applyBorder="1" applyAlignment="1">
      <alignment horizontal="center" vertical="center" wrapText="1"/>
    </xf>
    <xf numFmtId="0" fontId="178" fillId="0" borderId="16" xfId="0" applyFont="1" applyFill="1" applyBorder="1" applyAlignment="1">
      <alignment horizontal="center" vertical="center" wrapText="1"/>
    </xf>
    <xf numFmtId="0" fontId="176" fillId="0" borderId="16" xfId="0" applyFont="1" applyFill="1" applyBorder="1" applyAlignment="1">
      <alignment horizontal="left" vertical="center" wrapText="1"/>
    </xf>
    <xf numFmtId="0" fontId="176" fillId="0" borderId="16" xfId="0" applyFont="1" applyFill="1" applyBorder="1" applyAlignment="1">
      <alignment horizontal="center" vertical="center" wrapText="1"/>
    </xf>
    <xf numFmtId="3" fontId="176" fillId="0" borderId="16" xfId="1059" applyNumberFormat="1" applyFont="1" applyFill="1" applyBorder="1" applyAlignment="1">
      <alignment horizontal="center" vertical="center"/>
    </xf>
    <xf numFmtId="167" fontId="176" fillId="0" borderId="16" xfId="1614" applyNumberFormat="1" applyFont="1" applyFill="1" applyBorder="1" applyAlignment="1">
      <alignment horizontal="center" vertical="center"/>
    </xf>
    <xf numFmtId="166" fontId="180" fillId="0" borderId="16" xfId="0" applyNumberFormat="1" applyFont="1" applyFill="1" applyBorder="1" applyAlignment="1">
      <alignment horizontal="center" vertical="center" wrapText="1"/>
    </xf>
    <xf numFmtId="0" fontId="180" fillId="0" borderId="16" xfId="0" applyFont="1" applyFill="1" applyBorder="1" applyAlignment="1">
      <alignment vertical="center" wrapText="1"/>
    </xf>
    <xf numFmtId="0" fontId="176" fillId="0" borderId="16" xfId="0" applyFont="1" applyFill="1" applyBorder="1" applyAlignment="1">
      <alignment vertical="center"/>
    </xf>
    <xf numFmtId="167" fontId="178" fillId="0" borderId="16" xfId="1059" applyNumberFormat="1" applyFont="1" applyFill="1" applyBorder="1" applyAlignment="1">
      <alignment horizontal="center" vertical="center"/>
    </xf>
    <xf numFmtId="0" fontId="176" fillId="0" borderId="16" xfId="0" quotePrefix="1" applyFont="1" applyFill="1" applyBorder="1" applyAlignment="1">
      <alignment vertical="center" wrapText="1"/>
    </xf>
    <xf numFmtId="0" fontId="180" fillId="0" borderId="16" xfId="0" applyFont="1" applyFill="1" applyBorder="1" applyAlignment="1">
      <alignment horizontal="center" vertical="center" wrapText="1"/>
    </xf>
    <xf numFmtId="167" fontId="176" fillId="0" borderId="16" xfId="1059" applyNumberFormat="1" applyFont="1" applyFill="1" applyBorder="1" applyAlignment="1">
      <alignment horizontal="center" vertical="center"/>
    </xf>
    <xf numFmtId="3" fontId="176" fillId="0" borderId="16" xfId="1059" applyNumberFormat="1" applyFont="1" applyFill="1" applyBorder="1" applyAlignment="1">
      <alignment horizontal="center" vertical="center" wrapText="1"/>
    </xf>
    <xf numFmtId="0" fontId="181" fillId="0" borderId="16" xfId="0" applyFont="1" applyFill="1" applyBorder="1" applyAlignment="1">
      <alignment vertical="center"/>
    </xf>
    <xf numFmtId="167" fontId="176" fillId="0" borderId="16" xfId="1059" applyNumberFormat="1" applyFont="1" applyFill="1" applyBorder="1" applyAlignment="1">
      <alignment horizontal="center" vertical="center" wrapText="1"/>
    </xf>
    <xf numFmtId="0" fontId="176" fillId="0" borderId="16" xfId="0" quotePrefix="1" applyNumberFormat="1" applyFont="1" applyFill="1" applyBorder="1" applyAlignment="1">
      <alignment vertical="center"/>
    </xf>
    <xf numFmtId="0" fontId="180" fillId="0" borderId="16" xfId="0" applyFont="1" applyFill="1" applyBorder="1" applyAlignment="1">
      <alignment vertical="center"/>
    </xf>
    <xf numFmtId="3" fontId="176" fillId="0" borderId="16" xfId="913" applyNumberFormat="1" applyFont="1" applyFill="1" applyBorder="1" applyAlignment="1">
      <alignment horizontal="center" vertical="center" wrapText="1"/>
    </xf>
    <xf numFmtId="167" fontId="180" fillId="0" borderId="16" xfId="0" applyNumberFormat="1" applyFont="1" applyFill="1" applyBorder="1" applyAlignment="1">
      <alignment horizontal="center" vertical="center" wrapText="1"/>
    </xf>
    <xf numFmtId="167" fontId="178" fillId="0" borderId="16" xfId="0" applyNumberFormat="1" applyFont="1" applyFill="1" applyBorder="1" applyAlignment="1">
      <alignment horizontal="center" vertical="center" wrapText="1"/>
    </xf>
    <xf numFmtId="167" fontId="176" fillId="0" borderId="16" xfId="0" applyNumberFormat="1" applyFont="1" applyFill="1" applyBorder="1" applyAlignment="1">
      <alignment horizontal="center" vertical="center"/>
    </xf>
    <xf numFmtId="0" fontId="180" fillId="0" borderId="16" xfId="0" applyNumberFormat="1" applyFont="1" applyFill="1" applyBorder="1" applyAlignment="1">
      <alignment vertical="center"/>
    </xf>
    <xf numFmtId="167" fontId="180" fillId="0" borderId="16" xfId="0" applyNumberFormat="1" applyFont="1" applyFill="1" applyBorder="1" applyAlignment="1">
      <alignment horizontal="center" vertical="top" wrapText="1"/>
    </xf>
    <xf numFmtId="167" fontId="176" fillId="0" borderId="16" xfId="0" applyNumberFormat="1" applyFont="1" applyFill="1" applyBorder="1" applyAlignment="1">
      <alignment horizontal="center"/>
    </xf>
    <xf numFmtId="3" fontId="176" fillId="0" borderId="16" xfId="1537" applyNumberFormat="1" applyFont="1" applyFill="1" applyBorder="1" applyAlignment="1">
      <alignment horizontal="center" vertical="top" wrapText="1"/>
    </xf>
    <xf numFmtId="3" fontId="176" fillId="0" borderId="16" xfId="1545" quotePrefix="1" applyNumberFormat="1" applyFont="1" applyFill="1" applyBorder="1" applyAlignment="1">
      <alignment horizontal="center" vertical="top" wrapText="1"/>
    </xf>
    <xf numFmtId="3" fontId="176" fillId="0" borderId="16" xfId="1553" applyNumberFormat="1" applyFont="1" applyFill="1" applyBorder="1" applyAlignment="1">
      <alignment horizontal="center" vertical="center"/>
    </xf>
    <xf numFmtId="3" fontId="176" fillId="0" borderId="16" xfId="1560" applyNumberFormat="1" applyFont="1" applyFill="1" applyBorder="1" applyAlignment="1">
      <alignment horizontal="center" vertical="center"/>
    </xf>
    <xf numFmtId="167" fontId="176" fillId="0" borderId="16" xfId="1537" applyNumberFormat="1" applyFont="1" applyFill="1" applyBorder="1" applyAlignment="1">
      <alignment horizontal="center" vertical="top" wrapText="1"/>
    </xf>
    <xf numFmtId="167" fontId="176" fillId="0" borderId="16" xfId="1545" quotePrefix="1" applyNumberFormat="1" applyFont="1" applyFill="1" applyBorder="1" applyAlignment="1">
      <alignment horizontal="center" vertical="top" wrapText="1"/>
    </xf>
    <xf numFmtId="167" fontId="176" fillId="0" borderId="16" xfId="1553" applyNumberFormat="1" applyFont="1" applyFill="1" applyBorder="1" applyAlignment="1">
      <alignment horizontal="center" vertical="center"/>
    </xf>
    <xf numFmtId="167" fontId="176" fillId="0" borderId="16" xfId="1560" applyNumberFormat="1" applyFont="1" applyFill="1" applyBorder="1" applyAlignment="1">
      <alignment horizontal="center" vertical="center"/>
    </xf>
    <xf numFmtId="0" fontId="178" fillId="44" borderId="16" xfId="0" applyFont="1" applyFill="1" applyBorder="1" applyAlignment="1">
      <alignment vertical="center" wrapText="1"/>
    </xf>
    <xf numFmtId="0" fontId="178" fillId="0" borderId="16" xfId="0" applyFont="1" applyFill="1" applyBorder="1" applyAlignment="1">
      <alignment horizontal="center" vertical="center"/>
    </xf>
    <xf numFmtId="3" fontId="176" fillId="0" borderId="16" xfId="1013" applyNumberFormat="1" applyFont="1" applyFill="1" applyBorder="1" applyAlignment="1">
      <alignment horizontal="center" vertical="center"/>
    </xf>
    <xf numFmtId="167" fontId="176" fillId="0" borderId="16" xfId="1013" applyNumberFormat="1" applyFont="1" applyFill="1" applyBorder="1" applyAlignment="1">
      <alignment horizontal="center" vertical="center"/>
    </xf>
    <xf numFmtId="0" fontId="176" fillId="0" borderId="16" xfId="0" applyNumberFormat="1" applyFont="1" applyFill="1" applyBorder="1" applyAlignment="1">
      <alignment horizontal="center" vertical="center"/>
    </xf>
    <xf numFmtId="167" fontId="180" fillId="0" borderId="16" xfId="1059" applyNumberFormat="1" applyFont="1" applyFill="1" applyBorder="1" applyAlignment="1">
      <alignment horizontal="center" vertical="center" wrapText="1"/>
    </xf>
    <xf numFmtId="0" fontId="180" fillId="0" borderId="16" xfId="0" applyFont="1" applyFill="1" applyBorder="1" applyAlignment="1">
      <alignment horizontal="center" vertical="center"/>
    </xf>
    <xf numFmtId="0" fontId="180" fillId="0" borderId="16" xfId="0" applyNumberFormat="1" applyFont="1" applyFill="1" applyBorder="1" applyAlignment="1">
      <alignment horizontal="center" vertical="center"/>
    </xf>
    <xf numFmtId="167" fontId="181" fillId="0" borderId="16" xfId="1059" applyNumberFormat="1" applyFont="1" applyFill="1" applyBorder="1" applyAlignment="1">
      <alignment horizontal="center" vertical="center" wrapText="1"/>
    </xf>
    <xf numFmtId="3" fontId="176" fillId="0" borderId="16" xfId="1695" applyNumberFormat="1" applyFont="1" applyFill="1" applyBorder="1" applyAlignment="1">
      <alignment horizontal="center" vertical="center"/>
    </xf>
    <xf numFmtId="167" fontId="176" fillId="0" borderId="16" xfId="1695" applyNumberFormat="1" applyFont="1" applyFill="1" applyBorder="1" applyAlignment="1">
      <alignment horizontal="center" vertical="center" wrapText="1"/>
    </xf>
    <xf numFmtId="0" fontId="180" fillId="64" borderId="16" xfId="1695" applyNumberFormat="1" applyFont="1" applyFill="1" applyBorder="1" applyAlignment="1">
      <alignment vertical="center" wrapText="1"/>
    </xf>
    <xf numFmtId="0" fontId="176" fillId="0" borderId="16" xfId="0" applyFont="1" applyFill="1" applyBorder="1" applyAlignment="1">
      <alignment horizontal="center" vertical="center"/>
    </xf>
    <xf numFmtId="167" fontId="176" fillId="0" borderId="16" xfId="1052" applyNumberFormat="1" applyFont="1" applyFill="1" applyBorder="1" applyAlignment="1">
      <alignment horizontal="center" vertical="center"/>
    </xf>
    <xf numFmtId="3" fontId="176" fillId="0" borderId="16" xfId="1052" applyNumberFormat="1" applyFont="1" applyFill="1" applyBorder="1" applyAlignment="1">
      <alignment horizontal="center" vertical="center"/>
    </xf>
    <xf numFmtId="167" fontId="180" fillId="0" borderId="16" xfId="0" applyNumberFormat="1" applyFont="1" applyFill="1" applyBorder="1" applyAlignment="1">
      <alignment horizontal="center" vertical="center"/>
    </xf>
    <xf numFmtId="3" fontId="176" fillId="0" borderId="16" xfId="1695" applyNumberFormat="1" applyFont="1" applyFill="1" applyBorder="1" applyAlignment="1">
      <alignment horizontal="center" vertical="center" wrapText="1"/>
    </xf>
    <xf numFmtId="3" fontId="176" fillId="0" borderId="16" xfId="913" applyNumberFormat="1" applyFont="1" applyFill="1" applyBorder="1" applyAlignment="1">
      <alignment horizontal="center"/>
    </xf>
    <xf numFmtId="0" fontId="181" fillId="0" borderId="16" xfId="0" applyNumberFormat="1" applyFont="1" applyFill="1" applyBorder="1" applyAlignment="1">
      <alignment horizontal="center" vertical="center"/>
    </xf>
    <xf numFmtId="0" fontId="181" fillId="0" borderId="16" xfId="0" quotePrefix="1" applyNumberFormat="1" applyFont="1" applyFill="1" applyBorder="1" applyAlignment="1">
      <alignment vertical="center"/>
    </xf>
    <xf numFmtId="167" fontId="181" fillId="0" borderId="16" xfId="0" applyNumberFormat="1" applyFont="1" applyFill="1" applyBorder="1" applyAlignment="1">
      <alignment horizontal="center" vertical="center"/>
    </xf>
    <xf numFmtId="3" fontId="176" fillId="0" borderId="16" xfId="0" applyNumberFormat="1" applyFont="1" applyFill="1" applyBorder="1" applyAlignment="1">
      <alignment horizontal="center"/>
    </xf>
    <xf numFmtId="0" fontId="180" fillId="64" borderId="16" xfId="1695" applyFont="1" applyFill="1" applyBorder="1" applyAlignment="1">
      <alignment horizontal="center" vertical="center"/>
    </xf>
    <xf numFmtId="0" fontId="180" fillId="64" borderId="16" xfId="1695" quotePrefix="1" applyNumberFormat="1" applyFont="1" applyFill="1" applyBorder="1" applyAlignment="1">
      <alignment vertical="center"/>
    </xf>
    <xf numFmtId="3" fontId="176" fillId="0" borderId="16" xfId="1059" quotePrefix="1" applyNumberFormat="1" applyFont="1" applyFill="1" applyBorder="1" applyAlignment="1">
      <alignment horizontal="center" vertical="center"/>
    </xf>
    <xf numFmtId="3" fontId="176" fillId="0" borderId="16" xfId="0" quotePrefix="1" applyNumberFormat="1" applyFont="1" applyFill="1" applyBorder="1" applyAlignment="1">
      <alignment horizontal="center" vertical="top" wrapText="1"/>
    </xf>
    <xf numFmtId="0" fontId="176" fillId="64" borderId="16" xfId="1695" applyFont="1" applyFill="1" applyBorder="1" applyAlignment="1">
      <alignment horizontal="center" vertical="center"/>
    </xf>
    <xf numFmtId="0" fontId="176" fillId="64" borderId="16" xfId="1695" quotePrefix="1" applyNumberFormat="1" applyFont="1" applyFill="1" applyBorder="1" applyAlignment="1">
      <alignment vertical="center"/>
    </xf>
    <xf numFmtId="167" fontId="176" fillId="0" borderId="16" xfId="1052" quotePrefix="1" applyNumberFormat="1" applyFont="1" applyFill="1" applyBorder="1" applyAlignment="1">
      <alignment horizontal="center" vertical="center"/>
    </xf>
    <xf numFmtId="0" fontId="178" fillId="64" borderId="16" xfId="1695" applyFont="1" applyFill="1" applyBorder="1" applyAlignment="1">
      <alignment horizontal="center" vertical="center"/>
    </xf>
    <xf numFmtId="0" fontId="178" fillId="44" borderId="16" xfId="0" applyNumberFormat="1" applyFont="1" applyFill="1" applyBorder="1" applyAlignment="1">
      <alignment horizontal="center" vertical="center"/>
    </xf>
    <xf numFmtId="0" fontId="180" fillId="44" borderId="16" xfId="0" applyFont="1" applyFill="1" applyBorder="1" applyAlignment="1">
      <alignment horizontal="center" vertical="center"/>
    </xf>
    <xf numFmtId="0" fontId="180" fillId="44" borderId="16" xfId="0" applyNumberFormat="1" applyFont="1" applyFill="1" applyBorder="1" applyAlignment="1">
      <alignment vertical="center"/>
    </xf>
    <xf numFmtId="0" fontId="180" fillId="44" borderId="16" xfId="0" applyNumberFormat="1" applyFont="1" applyFill="1" applyBorder="1" applyAlignment="1">
      <alignment horizontal="center" vertical="center"/>
    </xf>
    <xf numFmtId="0" fontId="180" fillId="0" borderId="16" xfId="0" applyNumberFormat="1" applyFont="1" applyFill="1" applyBorder="1" applyAlignment="1">
      <alignment horizontal="left" vertical="center"/>
    </xf>
    <xf numFmtId="167" fontId="176" fillId="0" borderId="16" xfId="0" applyNumberFormat="1" applyFont="1" applyFill="1" applyBorder="1" applyAlignment="1">
      <alignment horizontal="center" vertical="top" wrapText="1"/>
    </xf>
    <xf numFmtId="3" fontId="176" fillId="0" borderId="16" xfId="913" applyNumberFormat="1" applyFont="1" applyFill="1" applyBorder="1" applyAlignment="1">
      <alignment horizontal="center" vertical="center"/>
    </xf>
    <xf numFmtId="0" fontId="180" fillId="0" borderId="16" xfId="0" quotePrefix="1" applyNumberFormat="1" applyFont="1" applyFill="1" applyBorder="1" applyAlignment="1">
      <alignment vertical="center"/>
    </xf>
    <xf numFmtId="3" fontId="176" fillId="0" borderId="16" xfId="1589" applyNumberFormat="1" applyFont="1" applyFill="1" applyBorder="1" applyAlignment="1">
      <alignment horizontal="center" vertical="center" wrapText="1"/>
    </xf>
    <xf numFmtId="167" fontId="176" fillId="0" borderId="16" xfId="1641" applyNumberFormat="1" applyFont="1" applyFill="1" applyBorder="1" applyAlignment="1">
      <alignment horizontal="center" vertical="center" wrapText="1"/>
    </xf>
    <xf numFmtId="0" fontId="181" fillId="0" borderId="16" xfId="0" applyFont="1" applyFill="1" applyBorder="1" applyAlignment="1">
      <alignment horizontal="center" vertical="center" wrapText="1"/>
    </xf>
    <xf numFmtId="0" fontId="181" fillId="0" borderId="16" xfId="0" applyFont="1" applyFill="1" applyBorder="1" applyAlignment="1">
      <alignment vertical="center" wrapText="1"/>
    </xf>
    <xf numFmtId="0" fontId="176" fillId="0" borderId="16" xfId="0" applyNumberFormat="1" applyFont="1" applyFill="1" applyBorder="1" applyAlignment="1">
      <alignment vertical="center"/>
    </xf>
    <xf numFmtId="3" fontId="176" fillId="0" borderId="16" xfId="1614" applyNumberFormat="1" applyFont="1" applyFill="1" applyBorder="1" applyAlignment="1">
      <alignment horizontal="center" vertical="center" wrapText="1"/>
    </xf>
    <xf numFmtId="0" fontId="181" fillId="0" borderId="16" xfId="0" applyNumberFormat="1" applyFont="1" applyFill="1" applyBorder="1" applyAlignment="1">
      <alignment vertical="center"/>
    </xf>
    <xf numFmtId="167" fontId="176" fillId="0" borderId="16" xfId="1614" applyNumberFormat="1" applyFont="1" applyFill="1" applyBorder="1" applyAlignment="1">
      <alignment horizontal="center" vertical="center" wrapText="1"/>
    </xf>
    <xf numFmtId="167" fontId="176" fillId="0" borderId="16" xfId="913" applyNumberFormat="1" applyFont="1" applyFill="1" applyBorder="1" applyAlignment="1">
      <alignment horizontal="center" vertical="center"/>
    </xf>
    <xf numFmtId="3" fontId="176" fillId="0" borderId="16" xfId="1614" applyNumberFormat="1" applyFont="1" applyFill="1" applyBorder="1" applyAlignment="1">
      <alignment horizontal="center" vertical="center"/>
    </xf>
    <xf numFmtId="0" fontId="181" fillId="0" borderId="16" xfId="0" applyFont="1" applyFill="1" applyBorder="1" applyAlignment="1">
      <alignment horizontal="center" vertical="center"/>
    </xf>
    <xf numFmtId="0" fontId="181" fillId="44" borderId="0" xfId="0" applyFont="1" applyFill="1" applyAlignment="1">
      <alignment vertical="center"/>
    </xf>
    <xf numFmtId="167" fontId="176" fillId="0" borderId="16" xfId="0" applyNumberFormat="1" applyFont="1" applyFill="1" applyBorder="1" applyAlignment="1">
      <alignment horizontal="center" vertical="center" wrapText="1"/>
    </xf>
    <xf numFmtId="167" fontId="178" fillId="0" borderId="16" xfId="1052" applyNumberFormat="1" applyFont="1" applyFill="1" applyBorder="1" applyAlignment="1">
      <alignment horizontal="center" vertical="center" wrapText="1"/>
    </xf>
    <xf numFmtId="167" fontId="178" fillId="0" borderId="16" xfId="1614" applyNumberFormat="1" applyFont="1" applyFill="1" applyBorder="1" applyAlignment="1">
      <alignment horizontal="center" vertical="center" wrapText="1"/>
    </xf>
    <xf numFmtId="3" fontId="178" fillId="0" borderId="16" xfId="913" applyNumberFormat="1" applyFont="1" applyFill="1" applyBorder="1" applyAlignment="1">
      <alignment horizontal="center" vertical="center" wrapText="1"/>
    </xf>
    <xf numFmtId="167" fontId="178" fillId="0" borderId="16" xfId="1614" applyNumberFormat="1" applyFont="1" applyFill="1" applyBorder="1" applyAlignment="1">
      <alignment horizontal="center" vertical="center"/>
    </xf>
    <xf numFmtId="3" fontId="178" fillId="0" borderId="16" xfId="1614" applyNumberFormat="1" applyFont="1" applyFill="1" applyBorder="1" applyAlignment="1">
      <alignment horizontal="center" vertical="center" wrapText="1"/>
    </xf>
    <xf numFmtId="0" fontId="176" fillId="0" borderId="16" xfId="0" applyFont="1" applyFill="1" applyBorder="1" applyAlignment="1">
      <alignment horizontal="left" vertical="center"/>
    </xf>
    <xf numFmtId="3" fontId="178" fillId="0" borderId="16" xfId="1052" applyNumberFormat="1" applyFont="1" applyFill="1" applyBorder="1" applyAlignment="1">
      <alignment horizontal="center" vertical="center" wrapText="1"/>
    </xf>
    <xf numFmtId="0" fontId="176" fillId="0" borderId="16" xfId="0" applyFont="1" applyFill="1" applyBorder="1" applyAlignment="1">
      <alignment vertical="center" wrapText="1"/>
    </xf>
    <xf numFmtId="167" fontId="176" fillId="0" borderId="16" xfId="1052" applyNumberFormat="1" applyFont="1" applyFill="1" applyBorder="1" applyAlignment="1">
      <alignment horizontal="center" vertical="center" wrapText="1"/>
    </xf>
    <xf numFmtId="3" fontId="176" fillId="0" borderId="16" xfId="1052" applyNumberFormat="1" applyFont="1" applyFill="1" applyBorder="1" applyAlignment="1">
      <alignment horizontal="center" vertical="center" wrapText="1"/>
    </xf>
    <xf numFmtId="3" fontId="178" fillId="0" borderId="16" xfId="913" applyNumberFormat="1" applyFont="1" applyFill="1" applyBorder="1" applyAlignment="1">
      <alignment horizontal="center" vertical="center"/>
    </xf>
    <xf numFmtId="3" fontId="178" fillId="0" borderId="16" xfId="1614" applyNumberFormat="1" applyFont="1" applyFill="1" applyBorder="1" applyAlignment="1">
      <alignment horizontal="center" vertical="center"/>
    </xf>
    <xf numFmtId="0" fontId="178" fillId="64" borderId="16" xfId="0" applyFont="1" applyFill="1" applyBorder="1" applyAlignment="1">
      <alignment vertical="center" wrapText="1"/>
    </xf>
    <xf numFmtId="0" fontId="178" fillId="0" borderId="16" xfId="0" applyFont="1" applyFill="1" applyBorder="1" applyAlignment="1">
      <alignment vertical="center" wrapText="1"/>
    </xf>
    <xf numFmtId="0" fontId="176" fillId="64" borderId="16" xfId="0" applyFont="1" applyFill="1" applyBorder="1" applyAlignment="1">
      <alignment vertical="center" wrapText="1"/>
    </xf>
    <xf numFmtId="0" fontId="176" fillId="64" borderId="16" xfId="0" applyFont="1" applyFill="1" applyBorder="1" applyAlignment="1">
      <alignment horizontal="center" vertical="center" wrapText="1"/>
    </xf>
    <xf numFmtId="167" fontId="178" fillId="0" borderId="0" xfId="0" applyNumberFormat="1" applyFont="1" applyAlignment="1">
      <alignment vertical="center"/>
    </xf>
    <xf numFmtId="167" fontId="176" fillId="0" borderId="16" xfId="913" applyNumberFormat="1" applyFont="1" applyFill="1" applyBorder="1" applyAlignment="1">
      <alignment horizontal="center" vertical="center" wrapText="1"/>
    </xf>
    <xf numFmtId="0" fontId="178" fillId="44" borderId="0" xfId="0" applyFont="1" applyFill="1" applyAlignment="1">
      <alignment vertical="center"/>
    </xf>
    <xf numFmtId="0" fontId="178" fillId="0" borderId="16" xfId="0" quotePrefix="1" applyNumberFormat="1" applyFont="1" applyFill="1" applyBorder="1" applyAlignment="1">
      <alignment vertical="center"/>
    </xf>
    <xf numFmtId="3" fontId="178" fillId="0" borderId="16" xfId="0" applyNumberFormat="1" applyFont="1" applyFill="1" applyBorder="1" applyAlignment="1">
      <alignment horizontal="center" vertical="center"/>
    </xf>
    <xf numFmtId="0" fontId="178" fillId="0" borderId="16" xfId="0" quotePrefix="1" applyNumberFormat="1" applyFont="1" applyFill="1" applyBorder="1" applyAlignment="1">
      <alignment vertical="center" wrapText="1"/>
    </xf>
    <xf numFmtId="0" fontId="176" fillId="0" borderId="16" xfId="0" applyNumberFormat="1" applyFont="1" applyFill="1" applyBorder="1" applyAlignment="1">
      <alignment horizontal="center" vertical="center" wrapText="1"/>
    </xf>
    <xf numFmtId="0" fontId="178" fillId="44" borderId="16" xfId="0" applyNumberFormat="1" applyFont="1" applyFill="1" applyBorder="1" applyAlignment="1">
      <alignment horizontal="center" vertical="center" wrapText="1"/>
    </xf>
    <xf numFmtId="167" fontId="176" fillId="0" borderId="16" xfId="1614" quotePrefix="1" applyNumberFormat="1" applyFont="1" applyFill="1" applyBorder="1" applyAlignment="1">
      <alignment horizontal="center" vertical="center"/>
    </xf>
    <xf numFmtId="0" fontId="176" fillId="0" borderId="16" xfId="0" quotePrefix="1" applyFont="1" applyFill="1" applyBorder="1" applyAlignment="1">
      <alignment horizontal="left" vertical="center" wrapText="1"/>
    </xf>
    <xf numFmtId="0" fontId="183" fillId="0" borderId="16" xfId="0" applyFont="1" applyFill="1" applyBorder="1" applyAlignment="1">
      <alignment horizontal="center" vertical="center"/>
    </xf>
    <xf numFmtId="167" fontId="176" fillId="0" borderId="16" xfId="0" quotePrefix="1" applyNumberFormat="1" applyFont="1" applyFill="1" applyBorder="1" applyAlignment="1">
      <alignment horizontal="center" vertical="center"/>
    </xf>
    <xf numFmtId="0" fontId="184" fillId="0" borderId="0" xfId="0" applyFont="1" applyFill="1"/>
    <xf numFmtId="0" fontId="178" fillId="0" borderId="0" xfId="0" applyFont="1" applyFill="1" applyAlignment="1">
      <alignment vertical="center"/>
    </xf>
    <xf numFmtId="0" fontId="176" fillId="0" borderId="0" xfId="0" applyFont="1" applyFill="1" applyAlignment="1">
      <alignment vertical="center"/>
    </xf>
    <xf numFmtId="3" fontId="178" fillId="0" borderId="0" xfId="0" applyNumberFormat="1" applyFont="1" applyFill="1" applyAlignment="1">
      <alignment vertical="center"/>
    </xf>
    <xf numFmtId="167" fontId="178" fillId="0" borderId="0" xfId="0" applyNumberFormat="1" applyFont="1" applyFill="1" applyAlignment="1">
      <alignment vertical="center"/>
    </xf>
    <xf numFmtId="0" fontId="178" fillId="57" borderId="16" xfId="0" applyNumberFormat="1" applyFont="1" applyFill="1" applyBorder="1" applyAlignment="1">
      <alignment vertical="center" wrapText="1"/>
    </xf>
    <xf numFmtId="0" fontId="176" fillId="57" borderId="16" xfId="0" applyFont="1" applyFill="1" applyBorder="1" applyAlignment="1">
      <alignment horizontal="center" vertical="center"/>
    </xf>
    <xf numFmtId="167" fontId="176" fillId="57" borderId="16" xfId="0" applyNumberFormat="1" applyFont="1" applyFill="1" applyBorder="1" applyAlignment="1">
      <alignment horizontal="center" vertical="center"/>
    </xf>
    <xf numFmtId="0" fontId="178" fillId="0" borderId="16" xfId="0" applyNumberFormat="1" applyFont="1" applyFill="1" applyBorder="1" applyAlignment="1">
      <alignment vertical="center" wrapText="1"/>
    </xf>
    <xf numFmtId="0" fontId="178" fillId="0" borderId="16" xfId="0" applyNumberFormat="1" applyFont="1" applyBorder="1" applyAlignment="1">
      <alignment horizontal="left" vertical="center"/>
    </xf>
    <xf numFmtId="166" fontId="176" fillId="44" borderId="16" xfId="0" applyNumberFormat="1" applyFont="1" applyFill="1" applyBorder="1" applyAlignment="1">
      <alignment horizontal="center" vertical="center"/>
    </xf>
    <xf numFmtId="0" fontId="180" fillId="0" borderId="16" xfId="0" applyFont="1" applyBorder="1" applyAlignment="1">
      <alignment horizontal="center" vertical="center"/>
    </xf>
    <xf numFmtId="0" fontId="180" fillId="0" borderId="16" xfId="0" applyNumberFormat="1" applyFont="1" applyFill="1" applyBorder="1" applyAlignment="1">
      <alignment vertical="center" wrapText="1"/>
    </xf>
    <xf numFmtId="4" fontId="180" fillId="0" borderId="16" xfId="0" applyNumberFormat="1" applyFont="1" applyFill="1" applyBorder="1" applyAlignment="1">
      <alignment horizontal="center" vertical="center"/>
    </xf>
    <xf numFmtId="167" fontId="180" fillId="0" borderId="16" xfId="0" quotePrefix="1" applyNumberFormat="1" applyFont="1" applyFill="1" applyBorder="1" applyAlignment="1">
      <alignment horizontal="center" vertical="center"/>
    </xf>
    <xf numFmtId="167" fontId="176" fillId="44" borderId="16" xfId="0" quotePrefix="1" applyNumberFormat="1" applyFont="1" applyFill="1" applyBorder="1" applyAlignment="1">
      <alignment horizontal="center" vertical="center"/>
    </xf>
    <xf numFmtId="166" fontId="176" fillId="44" borderId="16" xfId="0" quotePrefix="1" applyNumberFormat="1" applyFont="1" applyFill="1" applyBorder="1" applyAlignment="1">
      <alignment horizontal="center" vertical="center"/>
    </xf>
    <xf numFmtId="0" fontId="176" fillId="0" borderId="16" xfId="0" quotePrefix="1" applyNumberFormat="1" applyFont="1" applyBorder="1" applyAlignment="1">
      <alignment vertical="center" wrapText="1"/>
    </xf>
    <xf numFmtId="0" fontId="181" fillId="0" borderId="16" xfId="0" applyFont="1" applyBorder="1" applyAlignment="1">
      <alignment horizontal="center" vertical="center"/>
    </xf>
    <xf numFmtId="0" fontId="181" fillId="0" borderId="0" xfId="0" applyFont="1" applyAlignment="1">
      <alignment vertical="center"/>
    </xf>
    <xf numFmtId="0" fontId="180" fillId="0" borderId="16" xfId="0" applyNumberFormat="1" applyFont="1" applyBorder="1" applyAlignment="1">
      <alignment vertical="center"/>
    </xf>
    <xf numFmtId="0" fontId="180" fillId="0" borderId="16" xfId="0" applyNumberFormat="1" applyFont="1" applyBorder="1" applyAlignment="1">
      <alignment horizontal="center" vertical="center"/>
    </xf>
    <xf numFmtId="3" fontId="180" fillId="0" borderId="16" xfId="0" applyNumberFormat="1" applyFont="1" applyFill="1" applyBorder="1" applyAlignment="1">
      <alignment horizontal="center" vertical="center"/>
    </xf>
    <xf numFmtId="3" fontId="180" fillId="0" borderId="0" xfId="0" applyNumberFormat="1" applyFont="1" applyAlignment="1">
      <alignment vertical="center"/>
    </xf>
    <xf numFmtId="1" fontId="180" fillId="0" borderId="0" xfId="0" applyNumberFormat="1" applyFont="1" applyAlignment="1">
      <alignment vertical="center"/>
    </xf>
    <xf numFmtId="0" fontId="181" fillId="0" borderId="16" xfId="0" applyNumberFormat="1" applyFont="1" applyBorder="1" applyAlignment="1">
      <alignment vertical="center"/>
    </xf>
    <xf numFmtId="168" fontId="178" fillId="0" borderId="16" xfId="913" applyNumberFormat="1" applyFont="1" applyFill="1" applyBorder="1" applyAlignment="1">
      <alignment horizontal="center" vertical="center"/>
    </xf>
    <xf numFmtId="168" fontId="178" fillId="0" borderId="16" xfId="913" applyNumberFormat="1" applyFont="1" applyBorder="1" applyAlignment="1">
      <alignment horizontal="center" vertical="center"/>
    </xf>
    <xf numFmtId="168" fontId="178" fillId="0" borderId="0" xfId="0" applyNumberFormat="1" applyFont="1" applyAlignment="1">
      <alignment vertical="center"/>
    </xf>
    <xf numFmtId="1" fontId="178" fillId="0" borderId="0" xfId="0" applyNumberFormat="1" applyFont="1" applyAlignment="1">
      <alignment vertical="center"/>
    </xf>
    <xf numFmtId="1" fontId="176" fillId="0" borderId="0" xfId="0" applyNumberFormat="1" applyFont="1" applyAlignment="1">
      <alignment vertical="center"/>
    </xf>
    <xf numFmtId="0" fontId="181" fillId="0" borderId="16" xfId="0" applyNumberFormat="1" applyFont="1" applyBorder="1" applyAlignment="1">
      <alignment horizontal="center" vertical="center"/>
    </xf>
    <xf numFmtId="168" fontId="181" fillId="0" borderId="16" xfId="913" applyNumberFormat="1" applyFont="1" applyFill="1" applyBorder="1" applyAlignment="1">
      <alignment horizontal="center" vertical="center"/>
    </xf>
    <xf numFmtId="168" fontId="181" fillId="0" borderId="16" xfId="913" applyNumberFormat="1" applyFont="1" applyBorder="1" applyAlignment="1">
      <alignment horizontal="center" vertical="center"/>
    </xf>
    <xf numFmtId="3" fontId="181" fillId="0" borderId="0" xfId="0" applyNumberFormat="1" applyFont="1" applyAlignment="1">
      <alignment vertical="center"/>
    </xf>
    <xf numFmtId="0" fontId="176" fillId="0" borderId="16" xfId="0" quotePrefix="1" applyNumberFormat="1" applyFont="1" applyBorder="1" applyAlignment="1">
      <alignment vertical="center"/>
    </xf>
    <xf numFmtId="3" fontId="176" fillId="0" borderId="16" xfId="913" applyNumberFormat="1" applyFont="1" applyBorder="1" applyAlignment="1">
      <alignment horizontal="center" vertical="center"/>
    </xf>
    <xf numFmtId="181" fontId="176" fillId="0" borderId="0" xfId="0" applyNumberFormat="1" applyFont="1" applyAlignment="1">
      <alignment vertical="center"/>
    </xf>
    <xf numFmtId="168" fontId="176" fillId="0" borderId="0" xfId="0" applyNumberFormat="1" applyFont="1" applyAlignment="1">
      <alignment vertical="center"/>
    </xf>
    <xf numFmtId="43" fontId="176" fillId="0" borderId="0" xfId="0" applyNumberFormat="1" applyFont="1" applyFill="1" applyAlignment="1">
      <alignment horizontal="center" vertical="center"/>
    </xf>
    <xf numFmtId="43" fontId="176" fillId="0" borderId="0" xfId="0" applyNumberFormat="1" applyFont="1" applyFill="1" applyAlignment="1">
      <alignment vertical="center"/>
    </xf>
    <xf numFmtId="0" fontId="178" fillId="0" borderId="16" xfId="0" quotePrefix="1" applyFont="1" applyFill="1" applyBorder="1" applyAlignment="1">
      <alignment horizontal="center" vertical="center"/>
    </xf>
    <xf numFmtId="0" fontId="178" fillId="0" borderId="16" xfId="0" applyNumberFormat="1" applyFont="1" applyBorder="1" applyAlignment="1">
      <alignment horizontal="justify" vertical="center" wrapText="1"/>
    </xf>
    <xf numFmtId="0" fontId="176" fillId="0" borderId="16" xfId="0" applyFont="1" applyBorder="1" applyAlignment="1">
      <alignment vertical="center" wrapText="1"/>
    </xf>
    <xf numFmtId="0" fontId="176" fillId="0" borderId="16" xfId="1707" applyFont="1" applyBorder="1" applyAlignment="1">
      <alignment horizontal="center" vertical="center"/>
    </xf>
    <xf numFmtId="0" fontId="176" fillId="0" borderId="16" xfId="1707" applyNumberFormat="1" applyFont="1" applyBorder="1" applyAlignment="1">
      <alignment horizontal="center" vertical="center"/>
    </xf>
    <xf numFmtId="0" fontId="176" fillId="0" borderId="0" xfId="0" applyFont="1" applyBorder="1" applyAlignment="1">
      <alignment vertical="center"/>
    </xf>
    <xf numFmtId="0" fontId="176" fillId="0" borderId="16" xfId="1707" applyNumberFormat="1" applyFont="1" applyBorder="1" applyAlignment="1">
      <alignment vertical="center"/>
    </xf>
    <xf numFmtId="0" fontId="178" fillId="57" borderId="16" xfId="0" applyNumberFormat="1" applyFont="1" applyFill="1" applyBorder="1" applyAlignment="1">
      <alignment horizontal="left" vertical="center"/>
    </xf>
    <xf numFmtId="167" fontId="178" fillId="57" borderId="16" xfId="0" applyNumberFormat="1" applyFont="1" applyFill="1" applyBorder="1" applyAlignment="1">
      <alignment horizontal="center" vertical="center"/>
    </xf>
    <xf numFmtId="166" fontId="176" fillId="57" borderId="16" xfId="0" applyNumberFormat="1" applyFont="1" applyFill="1" applyBorder="1" applyAlignment="1">
      <alignment horizontal="center" vertical="center"/>
    </xf>
    <xf numFmtId="0" fontId="178" fillId="0" borderId="0" xfId="0" applyFont="1" applyAlignment="1">
      <alignment horizontal="left" vertical="center"/>
    </xf>
    <xf numFmtId="0" fontId="178" fillId="0" borderId="16" xfId="0" applyNumberFormat="1" applyFont="1" applyFill="1" applyBorder="1" applyAlignment="1">
      <alignment horizontal="left" vertical="center"/>
    </xf>
    <xf numFmtId="0" fontId="178" fillId="0" borderId="0" xfId="0" applyFont="1" applyFill="1" applyAlignment="1">
      <alignment horizontal="left" vertical="center"/>
    </xf>
    <xf numFmtId="0" fontId="176" fillId="0" borderId="16" xfId="0" applyNumberFormat="1" applyFont="1" applyFill="1" applyBorder="1" applyAlignment="1">
      <alignment horizontal="left" vertical="center"/>
    </xf>
    <xf numFmtId="166" fontId="176" fillId="0" borderId="0" xfId="0" applyNumberFormat="1" applyFont="1" applyFill="1" applyAlignment="1">
      <alignment horizontal="left" vertical="center"/>
    </xf>
    <xf numFmtId="0" fontId="176" fillId="0" borderId="0" xfId="0" applyFont="1" applyFill="1" applyAlignment="1">
      <alignment horizontal="left" vertical="center"/>
    </xf>
    <xf numFmtId="0" fontId="178" fillId="0" borderId="16" xfId="0" applyNumberFormat="1" applyFont="1" applyFill="1" applyBorder="1" applyAlignment="1">
      <alignment horizontal="center" vertical="center"/>
    </xf>
    <xf numFmtId="0" fontId="178" fillId="0" borderId="16" xfId="0" applyFont="1" applyBorder="1" applyAlignment="1">
      <alignment horizontal="center" vertical="center" wrapText="1"/>
    </xf>
    <xf numFmtId="0" fontId="178" fillId="0" borderId="16" xfId="0" applyFont="1" applyBorder="1" applyAlignment="1">
      <alignment horizontal="left" vertical="center" wrapText="1"/>
    </xf>
    <xf numFmtId="3" fontId="178" fillId="0" borderId="16" xfId="0" applyNumberFormat="1" applyFont="1" applyBorder="1" applyAlignment="1">
      <alignment horizontal="center" vertical="center" wrapText="1"/>
    </xf>
    <xf numFmtId="0" fontId="176" fillId="0" borderId="16" xfId="0" applyFont="1" applyBorder="1" applyAlignment="1">
      <alignment horizontal="left" vertical="center" wrapText="1"/>
    </xf>
    <xf numFmtId="3" fontId="176" fillId="0" borderId="16" xfId="913" applyNumberFormat="1" applyFont="1" applyBorder="1" applyAlignment="1">
      <alignment horizontal="center" vertical="center" wrapText="1"/>
    </xf>
    <xf numFmtId="0" fontId="178" fillId="57" borderId="16" xfId="1704" applyFont="1" applyFill="1" applyBorder="1" applyAlignment="1">
      <alignment horizontal="center" vertical="center"/>
    </xf>
    <xf numFmtId="0" fontId="178" fillId="57" borderId="16" xfId="1704" applyFont="1" applyFill="1" applyBorder="1" applyAlignment="1">
      <alignment vertical="center" wrapText="1"/>
    </xf>
    <xf numFmtId="0" fontId="176" fillId="57" borderId="16" xfId="1704" applyFont="1" applyFill="1" applyBorder="1" applyAlignment="1">
      <alignment horizontal="center" vertical="center"/>
    </xf>
    <xf numFmtId="0" fontId="176" fillId="57" borderId="16" xfId="1704" applyFont="1" applyFill="1" applyBorder="1" applyAlignment="1">
      <alignment vertical="center"/>
    </xf>
    <xf numFmtId="0" fontId="176" fillId="0" borderId="0" xfId="1704" applyFont="1" applyAlignment="1">
      <alignment vertical="center"/>
    </xf>
    <xf numFmtId="0" fontId="178" fillId="0" borderId="16" xfId="1704" applyFont="1" applyBorder="1" applyAlignment="1">
      <alignment horizontal="center" vertical="center" wrapText="1"/>
    </xf>
    <xf numFmtId="3" fontId="178" fillId="0" borderId="16" xfId="1704" applyNumberFormat="1" applyFont="1" applyBorder="1" applyAlignment="1">
      <alignment horizontal="center" vertical="center"/>
    </xf>
    <xf numFmtId="167" fontId="178" fillId="0" borderId="16" xfId="1704" applyNumberFormat="1" applyFont="1" applyBorder="1" applyAlignment="1">
      <alignment horizontal="center" vertical="center"/>
    </xf>
    <xf numFmtId="0" fontId="178" fillId="0" borderId="16" xfId="1704" applyFont="1" applyBorder="1" applyAlignment="1">
      <alignment horizontal="center" vertical="center"/>
    </xf>
    <xf numFmtId="0" fontId="178" fillId="0" borderId="0" xfId="1704" applyFont="1" applyAlignment="1">
      <alignment vertical="center"/>
    </xf>
    <xf numFmtId="0" fontId="176" fillId="0" borderId="16" xfId="1704" quotePrefix="1" applyFont="1" applyBorder="1" applyAlignment="1">
      <alignment horizontal="center" vertical="center"/>
    </xf>
    <xf numFmtId="0" fontId="176" fillId="0" borderId="16" xfId="1704" applyFont="1" applyBorder="1" applyAlignment="1">
      <alignment vertical="center"/>
    </xf>
    <xf numFmtId="0" fontId="176" fillId="0" borderId="16" xfId="1704" applyFont="1" applyBorder="1" applyAlignment="1">
      <alignment horizontal="center" vertical="center"/>
    </xf>
    <xf numFmtId="3" fontId="178" fillId="0" borderId="16" xfId="1704" applyNumberFormat="1" applyFont="1" applyFill="1" applyBorder="1" applyAlignment="1">
      <alignment horizontal="center" vertical="center"/>
    </xf>
    <xf numFmtId="167" fontId="178" fillId="0" borderId="16" xfId="1704" quotePrefix="1" applyNumberFormat="1" applyFont="1" applyBorder="1" applyAlignment="1">
      <alignment horizontal="center" vertical="center"/>
    </xf>
    <xf numFmtId="0" fontId="178" fillId="0" borderId="16" xfId="1704" quotePrefix="1" applyFont="1" applyBorder="1" applyAlignment="1">
      <alignment horizontal="center" vertical="center"/>
    </xf>
    <xf numFmtId="0" fontId="181" fillId="0" borderId="16" xfId="1704" applyFont="1" applyBorder="1" applyAlignment="1">
      <alignment vertical="center" wrapText="1"/>
    </xf>
    <xf numFmtId="167" fontId="176" fillId="0" borderId="16" xfId="1704" quotePrefix="1" applyNumberFormat="1" applyFont="1" applyBorder="1" applyAlignment="1">
      <alignment horizontal="center" vertical="center"/>
    </xf>
    <xf numFmtId="3" fontId="176" fillId="0" borderId="16" xfId="1704" applyNumberFormat="1" applyFont="1" applyFill="1" applyBorder="1" applyAlignment="1">
      <alignment horizontal="center" vertical="center" wrapText="1"/>
    </xf>
    <xf numFmtId="0" fontId="176" fillId="0" borderId="16" xfId="1704" applyFont="1" applyBorder="1" applyAlignment="1">
      <alignment vertical="center" wrapText="1"/>
    </xf>
    <xf numFmtId="167" fontId="176" fillId="0" borderId="16" xfId="1704" applyNumberFormat="1" applyFont="1" applyBorder="1" applyAlignment="1">
      <alignment horizontal="center" vertical="center"/>
    </xf>
    <xf numFmtId="0" fontId="178" fillId="0" borderId="16" xfId="1704" applyFont="1" applyBorder="1" applyAlignment="1">
      <alignment horizontal="left" vertical="center"/>
    </xf>
    <xf numFmtId="3" fontId="181" fillId="0" borderId="16" xfId="1704" applyNumberFormat="1" applyFont="1" applyBorder="1" applyAlignment="1">
      <alignment horizontal="center" vertical="center"/>
    </xf>
    <xf numFmtId="0" fontId="176" fillId="0" borderId="16" xfId="0" quotePrefix="1" applyFont="1" applyBorder="1" applyAlignment="1">
      <alignment horizontal="center" vertical="center" wrapText="1"/>
    </xf>
    <xf numFmtId="0" fontId="176" fillId="0" borderId="16" xfId="1704" quotePrefix="1" applyFont="1" applyFill="1" applyBorder="1" applyAlignment="1">
      <alignment vertical="center" wrapText="1"/>
    </xf>
    <xf numFmtId="0" fontId="181" fillId="0" borderId="16" xfId="1704" applyFont="1" applyFill="1" applyBorder="1" applyAlignment="1">
      <alignment vertical="center"/>
    </xf>
    <xf numFmtId="0" fontId="181" fillId="0" borderId="16" xfId="0" applyFont="1" applyBorder="1" applyAlignment="1">
      <alignment horizontal="center" vertical="center" wrapText="1"/>
    </xf>
    <xf numFmtId="167" fontId="176" fillId="0" borderId="16" xfId="1704" applyNumberFormat="1" applyFont="1" applyFill="1" applyBorder="1" applyAlignment="1">
      <alignment horizontal="center" vertical="center"/>
    </xf>
    <xf numFmtId="0" fontId="181" fillId="0" borderId="16" xfId="0" applyFont="1" applyBorder="1" applyAlignment="1">
      <alignment horizontal="left" vertical="center" wrapText="1"/>
    </xf>
    <xf numFmtId="0" fontId="176" fillId="0" borderId="16" xfId="0" applyFont="1" applyBorder="1" applyAlignment="1">
      <alignment vertical="center"/>
    </xf>
    <xf numFmtId="4" fontId="176" fillId="0" borderId="16" xfId="0" applyNumberFormat="1" applyFont="1" applyBorder="1" applyAlignment="1">
      <alignment horizontal="center" vertical="center"/>
    </xf>
    <xf numFmtId="0" fontId="176" fillId="0" borderId="16" xfId="0" quotePrefix="1" applyFont="1" applyBorder="1" applyAlignment="1">
      <alignment horizontal="center" vertical="center"/>
    </xf>
    <xf numFmtId="0" fontId="181" fillId="0" borderId="16" xfId="0" applyFont="1" applyBorder="1" applyAlignment="1">
      <alignment vertical="center"/>
    </xf>
    <xf numFmtId="0" fontId="181" fillId="0" borderId="16" xfId="0" quotePrefix="1" applyFont="1" applyBorder="1" applyAlignment="1">
      <alignment horizontal="center" vertical="center"/>
    </xf>
    <xf numFmtId="0" fontId="176" fillId="0" borderId="0" xfId="0" applyFont="1" applyFill="1" applyAlignment="1">
      <alignment horizontal="center" vertical="center"/>
    </xf>
    <xf numFmtId="0" fontId="166" fillId="0" borderId="16" xfId="1704" quotePrefix="1" applyFont="1" applyBorder="1" applyAlignment="1">
      <alignment horizontal="center" vertical="center"/>
    </xf>
    <xf numFmtId="0" fontId="166" fillId="0" borderId="16" xfId="1704" applyFont="1" applyBorder="1" applyAlignment="1">
      <alignment horizontal="left" vertical="center"/>
    </xf>
    <xf numFmtId="0" fontId="166" fillId="0" borderId="16" xfId="1704" applyFont="1" applyBorder="1" applyAlignment="1">
      <alignment horizontal="center" vertical="center"/>
    </xf>
    <xf numFmtId="167" fontId="166" fillId="44" borderId="16" xfId="0" applyNumberFormat="1" applyFont="1" applyFill="1" applyBorder="1" applyAlignment="1">
      <alignment horizontal="center" vertical="center"/>
    </xf>
    <xf numFmtId="0" fontId="166" fillId="0" borderId="16" xfId="1704" quotePrefix="1" applyFont="1" applyBorder="1" applyAlignment="1">
      <alignment horizontal="center" vertical="center" wrapText="1"/>
    </xf>
    <xf numFmtId="0" fontId="166" fillId="0" borderId="16" xfId="1704" applyFont="1" applyBorder="1" applyAlignment="1">
      <alignment vertical="center" wrapText="1"/>
    </xf>
    <xf numFmtId="0" fontId="166" fillId="0" borderId="16" xfId="1704" applyFont="1" applyBorder="1" applyAlignment="1">
      <alignment vertical="center"/>
    </xf>
    <xf numFmtId="0" fontId="174" fillId="0" borderId="16" xfId="0" applyFont="1" applyBorder="1" applyAlignment="1">
      <alignment horizontal="center" vertical="center"/>
    </xf>
    <xf numFmtId="0" fontId="181" fillId="0" borderId="16" xfId="1704" applyFont="1" applyFill="1" applyBorder="1" applyAlignment="1">
      <alignment horizontal="left" vertical="center" wrapText="1"/>
    </xf>
    <xf numFmtId="0" fontId="181" fillId="0" borderId="16" xfId="1704" applyFont="1" applyFill="1" applyBorder="1" applyAlignment="1">
      <alignment horizontal="center" vertical="center"/>
    </xf>
    <xf numFmtId="3" fontId="181" fillId="0" borderId="16" xfId="1704" applyNumberFormat="1" applyFont="1" applyFill="1" applyBorder="1" applyAlignment="1">
      <alignment horizontal="center" vertical="center"/>
    </xf>
    <xf numFmtId="166" fontId="181" fillId="0" borderId="16" xfId="0" applyNumberFormat="1" applyFont="1" applyBorder="1" applyAlignment="1">
      <alignment horizontal="center" vertical="center" wrapText="1"/>
    </xf>
    <xf numFmtId="4" fontId="176" fillId="0" borderId="16" xfId="1704" applyNumberFormat="1" applyFont="1" applyFill="1" applyBorder="1" applyAlignment="1">
      <alignment horizontal="center" vertical="center"/>
    </xf>
    <xf numFmtId="4" fontId="176" fillId="0" borderId="16" xfId="1704" applyNumberFormat="1" applyFont="1" applyBorder="1" applyAlignment="1">
      <alignment horizontal="center" vertical="center"/>
    </xf>
    <xf numFmtId="4" fontId="176" fillId="0" borderId="16" xfId="1704" quotePrefix="1" applyNumberFormat="1" applyFont="1" applyBorder="1" applyAlignment="1">
      <alignment horizontal="center" vertical="center"/>
    </xf>
    <xf numFmtId="0" fontId="22" fillId="0" borderId="16" xfId="1705" applyFont="1" applyFill="1" applyBorder="1" applyAlignment="1">
      <alignment horizontal="center" vertical="center" wrapText="1"/>
    </xf>
    <xf numFmtId="166" fontId="22" fillId="0" borderId="16" xfId="0" applyNumberFormat="1" applyFont="1" applyFill="1" applyBorder="1" applyAlignment="1">
      <alignment horizontal="center" vertical="center" wrapText="1"/>
    </xf>
    <xf numFmtId="0" fontId="166" fillId="0" borderId="16" xfId="0" quotePrefix="1" applyNumberFormat="1" applyFont="1" applyFill="1" applyBorder="1" applyAlignment="1">
      <alignment horizontal="center" vertical="center" wrapText="1"/>
    </xf>
    <xf numFmtId="3" fontId="166" fillId="0" borderId="16" xfId="1712" applyNumberFormat="1" applyFont="1" applyFill="1" applyBorder="1" applyAlignment="1">
      <alignment horizontal="center" vertical="center"/>
    </xf>
    <xf numFmtId="3" fontId="166" fillId="0" borderId="16" xfId="1712" quotePrefix="1" applyNumberFormat="1" applyFont="1" applyFill="1" applyBorder="1" applyAlignment="1">
      <alignment horizontal="center" vertical="center"/>
    </xf>
    <xf numFmtId="0" fontId="166" fillId="0" borderId="0" xfId="1705" applyFont="1" applyFill="1" applyAlignment="1">
      <alignment vertical="center"/>
    </xf>
    <xf numFmtId="0" fontId="22" fillId="0" borderId="0" xfId="0" applyFont="1" applyFill="1" applyAlignment="1">
      <alignment vertical="center"/>
    </xf>
    <xf numFmtId="3" fontId="22" fillId="0" borderId="0" xfId="0" applyNumberFormat="1" applyFont="1" applyFill="1" applyAlignment="1">
      <alignment vertical="center"/>
    </xf>
    <xf numFmtId="3" fontId="61" fillId="0" borderId="0" xfId="0" applyNumberFormat="1" applyFont="1" applyFill="1" applyAlignment="1">
      <alignment vertical="center"/>
    </xf>
    <xf numFmtId="167" fontId="22" fillId="0" borderId="0" xfId="0" applyNumberFormat="1" applyFont="1" applyFill="1" applyAlignment="1">
      <alignment vertical="center"/>
    </xf>
    <xf numFmtId="0" fontId="178" fillId="44" borderId="16" xfId="0" applyFont="1" applyFill="1" applyBorder="1" applyAlignment="1">
      <alignment horizontal="center" vertical="center" wrapText="1"/>
    </xf>
    <xf numFmtId="3" fontId="166" fillId="0" borderId="0" xfId="1705" applyNumberFormat="1" applyFont="1" applyAlignment="1">
      <alignment vertical="center"/>
    </xf>
    <xf numFmtId="167" fontId="166" fillId="0" borderId="0" xfId="1705" applyNumberFormat="1" applyFont="1" applyAlignment="1">
      <alignment vertical="center"/>
    </xf>
    <xf numFmtId="0" fontId="185" fillId="0" borderId="0" xfId="0" applyFont="1" applyFill="1" applyAlignment="1">
      <alignment vertical="center"/>
    </xf>
    <xf numFmtId="167" fontId="22" fillId="0" borderId="0" xfId="0" applyNumberFormat="1" applyFont="1" applyAlignment="1">
      <alignment vertical="center"/>
    </xf>
    <xf numFmtId="0" fontId="56" fillId="0" borderId="0" xfId="1711" applyFont="1" applyAlignment="1">
      <alignment horizontal="center" vertical="center"/>
    </xf>
    <xf numFmtId="0" fontId="57" fillId="0" borderId="0" xfId="1711" applyFont="1" applyAlignment="1">
      <alignment horizontal="center" vertical="center" wrapText="1"/>
    </xf>
    <xf numFmtId="0" fontId="61" fillId="0" borderId="0" xfId="171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44" borderId="16" xfId="0" applyNumberFormat="1" applyFont="1" applyFill="1" applyBorder="1" applyAlignment="1">
      <alignment horizontal="center" vertical="center" wrapText="1"/>
    </xf>
    <xf numFmtId="0" fontId="22" fillId="44" borderId="16" xfId="0" applyFont="1" applyFill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6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78" fillId="0" borderId="0" xfId="0" applyFont="1" applyAlignment="1">
      <alignment horizontal="center" vertical="center"/>
    </xf>
    <xf numFmtId="0" fontId="178" fillId="44" borderId="0" xfId="0" applyNumberFormat="1" applyFont="1" applyFill="1" applyAlignment="1">
      <alignment horizontal="center" vertical="center"/>
    </xf>
    <xf numFmtId="0" fontId="178" fillId="0" borderId="16" xfId="0" applyFont="1" applyBorder="1" applyAlignment="1">
      <alignment horizontal="center" vertical="center" wrapText="1"/>
    </xf>
    <xf numFmtId="0" fontId="178" fillId="44" borderId="16" xfId="0" applyNumberFormat="1" applyFont="1" applyFill="1" applyBorder="1" applyAlignment="1">
      <alignment horizontal="center" vertical="center" wrapText="1"/>
    </xf>
    <xf numFmtId="0" fontId="178" fillId="44" borderId="16" xfId="0" applyFont="1" applyFill="1" applyBorder="1" applyAlignment="1">
      <alignment horizontal="center" vertical="center" wrapText="1"/>
    </xf>
    <xf numFmtId="0" fontId="178" fillId="0" borderId="16" xfId="0" applyFont="1" applyBorder="1" applyAlignment="1">
      <alignment horizontal="center" vertical="center"/>
    </xf>
    <xf numFmtId="0" fontId="178" fillId="0" borderId="16" xfId="0" applyNumberFormat="1" applyFont="1" applyBorder="1" applyAlignment="1">
      <alignment horizontal="center" vertical="center" wrapText="1"/>
    </xf>
    <xf numFmtId="1" fontId="22" fillId="0" borderId="0" xfId="1709" applyNumberFormat="1" applyFont="1" applyFill="1" applyAlignment="1">
      <alignment horizontal="center" vertical="center"/>
    </xf>
    <xf numFmtId="0" fontId="22" fillId="0" borderId="0" xfId="1705" applyNumberFormat="1" applyFont="1" applyAlignment="1">
      <alignment horizontal="center" vertical="center"/>
    </xf>
    <xf numFmtId="166" fontId="22" fillId="0" borderId="16" xfId="1705" applyNumberFormat="1" applyFont="1" applyBorder="1" applyAlignment="1">
      <alignment horizontal="center" vertical="center" wrapText="1"/>
    </xf>
    <xf numFmtId="0" fontId="22" fillId="0" borderId="16" xfId="1705" applyFont="1" applyBorder="1" applyAlignment="1">
      <alignment horizontal="center" vertical="center" wrapText="1"/>
    </xf>
    <xf numFmtId="0" fontId="22" fillId="0" borderId="16" xfId="1705" applyNumberFormat="1" applyFont="1" applyBorder="1" applyAlignment="1">
      <alignment horizontal="center" vertical="center" wrapText="1"/>
    </xf>
    <xf numFmtId="0" fontId="21" fillId="0" borderId="0" xfId="1715" applyFont="1" applyAlignment="1">
      <alignment horizontal="center"/>
    </xf>
    <xf numFmtId="0" fontId="62" fillId="0" borderId="1" xfId="0" applyFont="1" applyBorder="1" applyAlignment="1">
      <alignment horizontal="center" vertical="center"/>
    </xf>
    <xf numFmtId="0" fontId="58" fillId="0" borderId="16" xfId="0" applyFont="1" applyBorder="1" applyAlignment="1">
      <alignment horizontal="center" vertical="center" wrapText="1"/>
    </xf>
    <xf numFmtId="0" fontId="60" fillId="0" borderId="16" xfId="0" applyFont="1" applyBorder="1" applyAlignment="1">
      <alignment horizontal="center" vertical="center" wrapText="1"/>
    </xf>
  </cellXfs>
  <cellStyles count="2221">
    <cellStyle name="_x0001_" xfId="1"/>
    <cellStyle name=" 1" xfId="2"/>
    <cellStyle name="??" xfId="3"/>
    <cellStyle name="?? [0.00]_ Att. 1- Cover" xfId="4"/>
    <cellStyle name="?? [0]" xfId="5"/>
    <cellStyle name="?? [0] 1" xfId="6"/>
    <cellStyle name="?? [0] 2" xfId="7"/>
    <cellStyle name="?? [0] 3" xfId="8"/>
    <cellStyle name="?? [0] 4" xfId="9"/>
    <cellStyle name="?? [0] 5" xfId="10"/>
    <cellStyle name="?? [0]_1202" xfId="11"/>
    <cellStyle name="?? 1" xfId="12"/>
    <cellStyle name="?? 2" xfId="13"/>
    <cellStyle name="?? 3" xfId="14"/>
    <cellStyle name="?? 4" xfId="15"/>
    <cellStyle name="?? 5" xfId="16"/>
    <cellStyle name="???%U©÷u&amp;H©÷9? s_x000a_" xfId="17"/>
    <cellStyle name="???%U©÷u&amp;H©÷9? s_x000a_ 1" xfId="18"/>
    <cellStyle name="?_x001d_??%U©÷u&amp;H©÷9_x0008_?_x0009_s_x000a__x0007__x0001__x0001_" xfId="19"/>
    <cellStyle name="???? [0.00]_List-dwg" xfId="20"/>
    <cellStyle name="????[0]_Sheet1" xfId="21"/>
    <cellStyle name="????_List-dwg" xfId="22"/>
    <cellStyle name="???[0]_?? DI" xfId="23"/>
    <cellStyle name="???_?? DI" xfId="24"/>
    <cellStyle name="??[0]_BRE" xfId="25"/>
    <cellStyle name="??_ ??? ???? " xfId="26"/>
    <cellStyle name="??A? [0]_ÿÿÿÿÿÿ_1_¢¬???¢â? " xfId="27"/>
    <cellStyle name="??A?_ÿÿÿÿÿÿ_1_¢¬???¢â? " xfId="28"/>
    <cellStyle name="?_x005f_x001d_??%U©÷u&amp;H©÷9_x005f_x0008_? s_x000a__x005f_x0007__x005f_x0001__x005f_x0001_" xfId="29"/>
    <cellStyle name="?_x005f_x001d_??%U©÷u&amp;H©÷9_x005f_x0008_? s_x000a__x005f_x0007__x005f_x0001__x005f_x0001_ 1" xfId="30"/>
    <cellStyle name="?_x005f_x001d_??%U©÷u&amp;H©÷9_x005f_x0008_? s_x000a__x005f_x0007__x005f_x0001__x005f_x0001_ 2" xfId="31"/>
    <cellStyle name="?¡±¢¥?_?¨ù??¢´¢¥_¢¬???¢â? " xfId="32"/>
    <cellStyle name="?ðÇ%U?&amp;H??s_x000a_" xfId="33"/>
    <cellStyle name="?ðÇ%U?&amp;H?_x0008_?s_x000a__x0007__x0001__x0001_" xfId="34"/>
    <cellStyle name="?ðÇ%U?&amp;H??s_x000a_ 1" xfId="35"/>
    <cellStyle name="?ðÇ%U?&amp;H?_x005f_x0008_?s_x000a__x005f_x0007__x005f_x0001__x005f_x0001_" xfId="36"/>
    <cellStyle name="_1_" xfId="37"/>
    <cellStyle name="_bao cao dinh ky quy I - 2014 (dung sua)" xfId="38"/>
    <cellStyle name="_BAO CAO THUE T09- 2007(h)" xfId="39"/>
    <cellStyle name="_BAO CAO THUE T09- 2007(h) 1" xfId="40"/>
    <cellStyle name="_BAO CAO THUE T09- 2007(h) 2" xfId="41"/>
    <cellStyle name="_BAO CAO THUE T09- 2007(h) 3" xfId="42"/>
    <cellStyle name="_BAO CAO THUE T09- 2007(h) 4" xfId="43"/>
    <cellStyle name="_BAO CAO THUE T09- 2007(h) 5" xfId="44"/>
    <cellStyle name="_BAO CAO THUE T09- 2007(h)_Bao cao tien do thuc hien chi dao va ket qua thu hoi NQH" xfId="45"/>
    <cellStyle name="_Book1" xfId="46"/>
    <cellStyle name="_Book1_1" xfId="47"/>
    <cellStyle name="_Book1_BC-QT-WB-dthao" xfId="48"/>
    <cellStyle name="_KT (2)" xfId="49"/>
    <cellStyle name="_KT (2) 1" xfId="50"/>
    <cellStyle name="_KT (2) 2" xfId="51"/>
    <cellStyle name="_KT (2) 3" xfId="52"/>
    <cellStyle name="_KT (2) 4" xfId="53"/>
    <cellStyle name="_KT (2) 5" xfId="54"/>
    <cellStyle name="_KT (2)_1" xfId="55"/>
    <cellStyle name="_KT (2)_1 1" xfId="56"/>
    <cellStyle name="_KT (2)_1 2" xfId="57"/>
    <cellStyle name="_KT (2)_1 3" xfId="58"/>
    <cellStyle name="_KT (2)_1 4" xfId="59"/>
    <cellStyle name="_KT (2)_1 5" xfId="60"/>
    <cellStyle name="_KT (2)_1_Bao cao tien do thuc hien chi dao va ket qua thu hoi NQH" xfId="61"/>
    <cellStyle name="_KT (2)_1_Lora-tungchau" xfId="62"/>
    <cellStyle name="_KT (2)_1_Qt-HT3PQ1(CauKho)" xfId="63"/>
    <cellStyle name="_KT (2)_1_tong hop NTM cac xa 2019 (3)" xfId="64"/>
    <cellStyle name="_KT (2)_2" xfId="65"/>
    <cellStyle name="_KT (2)_2 1" xfId="66"/>
    <cellStyle name="_KT (2)_2 2" xfId="67"/>
    <cellStyle name="_KT (2)_2 3" xfId="68"/>
    <cellStyle name="_KT (2)_2 4" xfId="69"/>
    <cellStyle name="_KT (2)_2 5" xfId="70"/>
    <cellStyle name="_KT (2)_2_Bao cao tien do thuc hien chi dao va ket qua thu hoi NQH" xfId="71"/>
    <cellStyle name="_KT (2)_2_TG-TH" xfId="72"/>
    <cellStyle name="_KT (2)_2_TG-TH 1" xfId="73"/>
    <cellStyle name="_KT (2)_2_TG-TH 2" xfId="74"/>
    <cellStyle name="_KT (2)_2_TG-TH 3" xfId="75"/>
    <cellStyle name="_KT (2)_2_TG-TH 4" xfId="76"/>
    <cellStyle name="_KT (2)_2_TG-TH 5" xfId="77"/>
    <cellStyle name="_KT (2)_2_TG-TH_BAO CAO KLCT PT2000" xfId="78"/>
    <cellStyle name="_KT (2)_2_TG-TH_BAO CAO PT2000" xfId="79"/>
    <cellStyle name="_KT (2)_2_TG-TH_BAO CAO PT2000_Book1" xfId="80"/>
    <cellStyle name="_KT (2)_2_TG-TH_Bao cao tien do thuc hien chi dao va ket qua thu hoi NQH" xfId="81"/>
    <cellStyle name="_KT (2)_2_TG-TH_Bao cao XDCB 2001 - T11 KH dieu chinh 20-11-THAI" xfId="82"/>
    <cellStyle name="_KT (2)_2_TG-TH_Book1" xfId="83"/>
    <cellStyle name="_KT (2)_2_TG-TH_Book1_1" xfId="84"/>
    <cellStyle name="_KT (2)_2_TG-TH_Book1_2" xfId="85"/>
    <cellStyle name="_KT (2)_2_TG-TH_Book1_3" xfId="86"/>
    <cellStyle name="_KT (2)_2_TG-TH_Book1_4" xfId="87"/>
    <cellStyle name="_KT (2)_2_TG-TH_DTCDT MR.2N110.HOCMON.TDTOAN.CCUNG" xfId="88"/>
    <cellStyle name="_KT (2)_2_TG-TH_Lora-tungchau" xfId="89"/>
    <cellStyle name="_KT (2)_2_TG-TH_PGIA-phieu tham tra Kho bac" xfId="90"/>
    <cellStyle name="_KT (2)_2_TG-TH_PT02-02" xfId="91"/>
    <cellStyle name="_KT (2)_2_TG-TH_PT02-02_Book1" xfId="92"/>
    <cellStyle name="_KT (2)_2_TG-TH_PT02-03" xfId="93"/>
    <cellStyle name="_KT (2)_2_TG-TH_PT02-03_Book1" xfId="94"/>
    <cellStyle name="_KT (2)_2_TG-TH_Qt-HT3PQ1(CauKho)" xfId="95"/>
    <cellStyle name="_KT (2)_2_TG-TH_tong hop NTM cac xa 2019 (3)" xfId="96"/>
    <cellStyle name="_KT (2)_2_tong hop NTM cac xa 2019 (3)" xfId="97"/>
    <cellStyle name="_KT (2)_3" xfId="98"/>
    <cellStyle name="_KT (2)_3 1" xfId="99"/>
    <cellStyle name="_KT (2)_3 2" xfId="100"/>
    <cellStyle name="_KT (2)_3 3" xfId="101"/>
    <cellStyle name="_KT (2)_3 4" xfId="102"/>
    <cellStyle name="_KT (2)_3 5" xfId="103"/>
    <cellStyle name="_KT (2)_3_Bao cao tien do thuc hien chi dao va ket qua thu hoi NQH" xfId="104"/>
    <cellStyle name="_KT (2)_3_TG-TH" xfId="105"/>
    <cellStyle name="_KT (2)_3_TG-TH 1" xfId="106"/>
    <cellStyle name="_KT (2)_3_TG-TH 2" xfId="107"/>
    <cellStyle name="_KT (2)_3_TG-TH 3" xfId="108"/>
    <cellStyle name="_KT (2)_3_TG-TH 4" xfId="109"/>
    <cellStyle name="_KT (2)_3_TG-TH 5" xfId="110"/>
    <cellStyle name="_KT (2)_3_TG-TH_Bao cao tien do thuc hien chi dao va ket qua thu hoi NQH" xfId="111"/>
    <cellStyle name="_KT (2)_3_TG-TH_Book1" xfId="112"/>
    <cellStyle name="_KT (2)_3_TG-TH_Book1_1" xfId="113"/>
    <cellStyle name="_KT (2)_3_TG-TH_Book1_BC-QT-WB-dthao" xfId="114"/>
    <cellStyle name="_KT (2)_3_TG-TH_Lora-tungchau" xfId="115"/>
    <cellStyle name="_KT (2)_3_TG-TH_PERSONAL" xfId="116"/>
    <cellStyle name="_KT (2)_3_TG-TH_PERSONAL_HTQ.8 GD1" xfId="117"/>
    <cellStyle name="_KT (2)_3_TG-TH_PERSONAL_Tong hop KHCB 2001" xfId="118"/>
    <cellStyle name="_KT (2)_3_TG-TH_Qt-HT3PQ1(CauKho)" xfId="119"/>
    <cellStyle name="_KT (2)_3_TG-TH_tong hop NTM cac xa 2019 (3)" xfId="120"/>
    <cellStyle name="_KT (2)_3_tong hop NTM cac xa 2019 (3)" xfId="121"/>
    <cellStyle name="_KT (2)_4" xfId="122"/>
    <cellStyle name="_KT (2)_4 1" xfId="123"/>
    <cellStyle name="_KT (2)_4 2" xfId="124"/>
    <cellStyle name="_KT (2)_4 3" xfId="125"/>
    <cellStyle name="_KT (2)_4 4" xfId="126"/>
    <cellStyle name="_KT (2)_4 5" xfId="127"/>
    <cellStyle name="_KT (2)_4_BAO CAO KLCT PT2000" xfId="128"/>
    <cellStyle name="_KT (2)_4_BAO CAO PT2000" xfId="129"/>
    <cellStyle name="_KT (2)_4_BAO CAO PT2000_Book1" xfId="130"/>
    <cellStyle name="_KT (2)_4_Bao cao tien do thuc hien chi dao va ket qua thu hoi NQH" xfId="131"/>
    <cellStyle name="_KT (2)_4_Bao cao XDCB 2001 - T11 KH dieu chinh 20-11-THAI" xfId="132"/>
    <cellStyle name="_KT (2)_4_Book1" xfId="133"/>
    <cellStyle name="_KT (2)_4_Book1_1" xfId="134"/>
    <cellStyle name="_KT (2)_4_Book1_2" xfId="135"/>
    <cellStyle name="_KT (2)_4_Book1_3" xfId="136"/>
    <cellStyle name="_KT (2)_4_Book1_4" xfId="137"/>
    <cellStyle name="_KT (2)_4_DTCDT MR.2N110.HOCMON.TDTOAN.CCUNG" xfId="138"/>
    <cellStyle name="_KT (2)_4_Lora-tungchau" xfId="139"/>
    <cellStyle name="_KT (2)_4_PGIA-phieu tham tra Kho bac" xfId="140"/>
    <cellStyle name="_KT (2)_4_PT02-02" xfId="141"/>
    <cellStyle name="_KT (2)_4_PT02-02_Book1" xfId="142"/>
    <cellStyle name="_KT (2)_4_PT02-03" xfId="143"/>
    <cellStyle name="_KT (2)_4_PT02-03_Book1" xfId="144"/>
    <cellStyle name="_KT (2)_4_Qt-HT3PQ1(CauKho)" xfId="145"/>
    <cellStyle name="_KT (2)_4_TG-TH" xfId="146"/>
    <cellStyle name="_KT (2)_4_TG-TH 1" xfId="147"/>
    <cellStyle name="_KT (2)_4_TG-TH 2" xfId="148"/>
    <cellStyle name="_KT (2)_4_TG-TH 3" xfId="149"/>
    <cellStyle name="_KT (2)_4_TG-TH 4" xfId="150"/>
    <cellStyle name="_KT (2)_4_TG-TH 5" xfId="151"/>
    <cellStyle name="_KT (2)_4_TG-TH_Bao cao tien do thuc hien chi dao va ket qua thu hoi NQH" xfId="152"/>
    <cellStyle name="_KT (2)_4_TG-TH_tong hop NTM cac xa 2019 (3)" xfId="153"/>
    <cellStyle name="_KT (2)_4_tong hop NTM cac xa 2019 (3)" xfId="154"/>
    <cellStyle name="_KT (2)_5" xfId="155"/>
    <cellStyle name="_KT (2)_5 1" xfId="156"/>
    <cellStyle name="_KT (2)_5 2" xfId="157"/>
    <cellStyle name="_KT (2)_5 3" xfId="158"/>
    <cellStyle name="_KT (2)_5 4" xfId="159"/>
    <cellStyle name="_KT (2)_5 5" xfId="160"/>
    <cellStyle name="_KT (2)_5_BAO CAO KLCT PT2000" xfId="161"/>
    <cellStyle name="_KT (2)_5_BAO CAO PT2000" xfId="162"/>
    <cellStyle name="_KT (2)_5_BAO CAO PT2000_Book1" xfId="163"/>
    <cellStyle name="_KT (2)_5_Bao cao tien do thuc hien chi dao va ket qua thu hoi NQH" xfId="164"/>
    <cellStyle name="_KT (2)_5_Bao cao XDCB 2001 - T11 KH dieu chinh 20-11-THAI" xfId="165"/>
    <cellStyle name="_KT (2)_5_Book1" xfId="166"/>
    <cellStyle name="_KT (2)_5_Book1_1" xfId="167"/>
    <cellStyle name="_KT (2)_5_Book1_2" xfId="168"/>
    <cellStyle name="_KT (2)_5_Book1_3" xfId="169"/>
    <cellStyle name="_KT (2)_5_Book1_4" xfId="170"/>
    <cellStyle name="_KT (2)_5_Book1_BC-QT-WB-dthao" xfId="171"/>
    <cellStyle name="_KT (2)_5_DTCDT MR.2N110.HOCMON.TDTOAN.CCUNG" xfId="172"/>
    <cellStyle name="_KT (2)_5_Lora-tungchau" xfId="173"/>
    <cellStyle name="_KT (2)_5_PGIA-phieu tham tra Kho bac" xfId="174"/>
    <cellStyle name="_KT (2)_5_PT02-02" xfId="175"/>
    <cellStyle name="_KT (2)_5_PT02-02_Book1" xfId="176"/>
    <cellStyle name="_KT (2)_5_PT02-03" xfId="177"/>
    <cellStyle name="_KT (2)_5_PT02-03_Book1" xfId="178"/>
    <cellStyle name="_KT (2)_5_Qt-HT3PQ1(CauKho)" xfId="179"/>
    <cellStyle name="_KT (2)_5_tong hop NTM cac xa 2019 (3)" xfId="180"/>
    <cellStyle name="_KT (2)_Bao cao tien do thuc hien chi dao va ket qua thu hoi NQH" xfId="181"/>
    <cellStyle name="_KT (2)_Book1" xfId="182"/>
    <cellStyle name="_KT (2)_Book1_1" xfId="183"/>
    <cellStyle name="_KT (2)_Book1_BC-QT-WB-dthao" xfId="184"/>
    <cellStyle name="_KT (2)_Lora-tungchau" xfId="185"/>
    <cellStyle name="_KT (2)_PERSONAL" xfId="186"/>
    <cellStyle name="_KT (2)_PERSONAL_HTQ.8 GD1" xfId="187"/>
    <cellStyle name="_KT (2)_PERSONAL_Tong hop KHCB 2001" xfId="188"/>
    <cellStyle name="_KT (2)_Qt-HT3PQ1(CauKho)" xfId="189"/>
    <cellStyle name="_KT (2)_TG-TH" xfId="190"/>
    <cellStyle name="_KT (2)_TG-TH 1" xfId="191"/>
    <cellStyle name="_KT (2)_TG-TH 2" xfId="192"/>
    <cellStyle name="_KT (2)_TG-TH 3" xfId="193"/>
    <cellStyle name="_KT (2)_TG-TH 4" xfId="194"/>
    <cellStyle name="_KT (2)_TG-TH 5" xfId="195"/>
    <cellStyle name="_KT (2)_TG-TH_Bao cao tien do thuc hien chi dao va ket qua thu hoi NQH" xfId="196"/>
    <cellStyle name="_KT (2)_TG-TH_tong hop NTM cac xa 2019 (3)" xfId="197"/>
    <cellStyle name="_KT (2)_tong hop NTM cac xa 2019 (3)" xfId="198"/>
    <cellStyle name="_KT_TG" xfId="199"/>
    <cellStyle name="_KT_TG 1" xfId="200"/>
    <cellStyle name="_KT_TG 2" xfId="201"/>
    <cellStyle name="_KT_TG 3" xfId="202"/>
    <cellStyle name="_KT_TG 4" xfId="203"/>
    <cellStyle name="_KT_TG 5" xfId="204"/>
    <cellStyle name="_KT_TG_1" xfId="205"/>
    <cellStyle name="_KT_TG_1 1" xfId="206"/>
    <cellStyle name="_KT_TG_1 2" xfId="207"/>
    <cellStyle name="_KT_TG_1 3" xfId="208"/>
    <cellStyle name="_KT_TG_1 4" xfId="209"/>
    <cellStyle name="_KT_TG_1 5" xfId="210"/>
    <cellStyle name="_KT_TG_1_BAO CAO KLCT PT2000" xfId="211"/>
    <cellStyle name="_KT_TG_1_BAO CAO PT2000" xfId="212"/>
    <cellStyle name="_KT_TG_1_BAO CAO PT2000_Book1" xfId="213"/>
    <cellStyle name="_KT_TG_1_Bao cao tien do thuc hien chi dao va ket qua thu hoi NQH" xfId="214"/>
    <cellStyle name="_KT_TG_1_Bao cao XDCB 2001 - T11 KH dieu chinh 20-11-THAI" xfId="215"/>
    <cellStyle name="_KT_TG_1_Book1" xfId="216"/>
    <cellStyle name="_KT_TG_1_Book1_1" xfId="217"/>
    <cellStyle name="_KT_TG_1_Book1_2" xfId="218"/>
    <cellStyle name="_KT_TG_1_Book1_3" xfId="219"/>
    <cellStyle name="_KT_TG_1_Book1_4" xfId="220"/>
    <cellStyle name="_KT_TG_1_Book1_BC-QT-WB-dthao" xfId="221"/>
    <cellStyle name="_KT_TG_1_DTCDT MR.2N110.HOCMON.TDTOAN.CCUNG" xfId="222"/>
    <cellStyle name="_KT_TG_1_Lora-tungchau" xfId="223"/>
    <cellStyle name="_KT_TG_1_PGIA-phieu tham tra Kho bac" xfId="224"/>
    <cellStyle name="_KT_TG_1_PT02-02" xfId="225"/>
    <cellStyle name="_KT_TG_1_PT02-02_Book1" xfId="226"/>
    <cellStyle name="_KT_TG_1_PT02-03" xfId="227"/>
    <cellStyle name="_KT_TG_1_PT02-03_Book1" xfId="228"/>
    <cellStyle name="_KT_TG_1_Qt-HT3PQ1(CauKho)" xfId="229"/>
    <cellStyle name="_KT_TG_1_tong hop NTM cac xa 2019 (3)" xfId="230"/>
    <cellStyle name="_KT_TG_2" xfId="231"/>
    <cellStyle name="_KT_TG_2 1" xfId="232"/>
    <cellStyle name="_KT_TG_2 2" xfId="233"/>
    <cellStyle name="_KT_TG_2 3" xfId="234"/>
    <cellStyle name="_KT_TG_2 4" xfId="235"/>
    <cellStyle name="_KT_TG_2 5" xfId="236"/>
    <cellStyle name="_KT_TG_2_BAO CAO KLCT PT2000" xfId="237"/>
    <cellStyle name="_KT_TG_2_BAO CAO PT2000" xfId="238"/>
    <cellStyle name="_KT_TG_2_BAO CAO PT2000_Book1" xfId="239"/>
    <cellStyle name="_KT_TG_2_Bao cao tien do thuc hien chi dao va ket qua thu hoi NQH" xfId="240"/>
    <cellStyle name="_KT_TG_2_Bao cao XDCB 2001 - T11 KH dieu chinh 20-11-THAI" xfId="241"/>
    <cellStyle name="_KT_TG_2_Book1" xfId="242"/>
    <cellStyle name="_KT_TG_2_Book1_1" xfId="243"/>
    <cellStyle name="_KT_TG_2_Book1_2" xfId="244"/>
    <cellStyle name="_KT_TG_2_Book1_3" xfId="245"/>
    <cellStyle name="_KT_TG_2_Book1_4" xfId="246"/>
    <cellStyle name="_KT_TG_2_DTCDT MR.2N110.HOCMON.TDTOAN.CCUNG" xfId="247"/>
    <cellStyle name="_KT_TG_2_Lora-tungchau" xfId="248"/>
    <cellStyle name="_KT_TG_2_PGIA-phieu tham tra Kho bac" xfId="249"/>
    <cellStyle name="_KT_TG_2_PT02-02" xfId="250"/>
    <cellStyle name="_KT_TG_2_PT02-02_Book1" xfId="251"/>
    <cellStyle name="_KT_TG_2_PT02-03" xfId="252"/>
    <cellStyle name="_KT_TG_2_PT02-03_Book1" xfId="253"/>
    <cellStyle name="_KT_TG_2_Qt-HT3PQ1(CauKho)" xfId="254"/>
    <cellStyle name="_KT_TG_2_tong hop NTM cac xa 2019 (3)" xfId="255"/>
    <cellStyle name="_KT_TG_3" xfId="256"/>
    <cellStyle name="_KT_TG_3 1" xfId="257"/>
    <cellStyle name="_KT_TG_3 2" xfId="258"/>
    <cellStyle name="_KT_TG_3 3" xfId="259"/>
    <cellStyle name="_KT_TG_3 4" xfId="260"/>
    <cellStyle name="_KT_TG_3 5" xfId="261"/>
    <cellStyle name="_KT_TG_3_Bao cao tien do thuc hien chi dao va ket qua thu hoi NQH" xfId="262"/>
    <cellStyle name="_KT_TG_3_tong hop NTM cac xa 2019 (3)" xfId="263"/>
    <cellStyle name="_KT_TG_4" xfId="264"/>
    <cellStyle name="_KT_TG_4 1" xfId="265"/>
    <cellStyle name="_KT_TG_4 2" xfId="266"/>
    <cellStyle name="_KT_TG_4 3" xfId="267"/>
    <cellStyle name="_KT_TG_4 4" xfId="268"/>
    <cellStyle name="_KT_TG_4 5" xfId="269"/>
    <cellStyle name="_KT_TG_4_Bao cao tien do thuc hien chi dao va ket qua thu hoi NQH" xfId="270"/>
    <cellStyle name="_KT_TG_4_Lora-tungchau" xfId="271"/>
    <cellStyle name="_KT_TG_4_Qt-HT3PQ1(CauKho)" xfId="272"/>
    <cellStyle name="_KT_TG_4_tong hop NTM cac xa 2019 (3)" xfId="273"/>
    <cellStyle name="_KT_TG_Bao cao tien do thuc hien chi dao va ket qua thu hoi NQH" xfId="274"/>
    <cellStyle name="_KT_TG_tong hop NTM cac xa 2019 (3)" xfId="275"/>
    <cellStyle name="_Lora-tungchau" xfId="276"/>
    <cellStyle name="_PERSONAL" xfId="277"/>
    <cellStyle name="_PERSONAL_HTQ.8 GD1" xfId="278"/>
    <cellStyle name="_PERSONAL_Tong hop KHCB 2001" xfId="279"/>
    <cellStyle name="_Qt-HT3PQ1(CauKho)" xfId="280"/>
    <cellStyle name="_SO T11" xfId="281"/>
    <cellStyle name="_SO T11 1" xfId="282"/>
    <cellStyle name="_SO T11 2" xfId="283"/>
    <cellStyle name="_SO T11 3" xfId="284"/>
    <cellStyle name="_SO T11 4" xfId="285"/>
    <cellStyle name="_SO T11 5" xfId="286"/>
    <cellStyle name="_SO T11_Bao cao tien do thuc hien chi dao va ket qua thu hoi NQH" xfId="287"/>
    <cellStyle name="_TG-TH" xfId="288"/>
    <cellStyle name="_TG-TH 1" xfId="289"/>
    <cellStyle name="_TG-TH 2" xfId="290"/>
    <cellStyle name="_TG-TH 3" xfId="291"/>
    <cellStyle name="_TG-TH 4" xfId="292"/>
    <cellStyle name="_TG-TH 5" xfId="293"/>
    <cellStyle name="_TG-TH_1" xfId="294"/>
    <cellStyle name="_TG-TH_1 1" xfId="295"/>
    <cellStyle name="_TG-TH_1 2" xfId="296"/>
    <cellStyle name="_TG-TH_1 3" xfId="297"/>
    <cellStyle name="_TG-TH_1 4" xfId="298"/>
    <cellStyle name="_TG-TH_1 5" xfId="299"/>
    <cellStyle name="_TG-TH_1_BAO CAO KLCT PT2000" xfId="300"/>
    <cellStyle name="_TG-TH_1_BAO CAO PT2000" xfId="301"/>
    <cellStyle name="_TG-TH_1_BAO CAO PT2000_Book1" xfId="302"/>
    <cellStyle name="_TG-TH_1_Bao cao tien do thuc hien chi dao va ket qua thu hoi NQH" xfId="303"/>
    <cellStyle name="_TG-TH_1_Bao cao XDCB 2001 - T11 KH dieu chinh 20-11-THAI" xfId="304"/>
    <cellStyle name="_TG-TH_1_Book1" xfId="305"/>
    <cellStyle name="_TG-TH_1_Book1_1" xfId="306"/>
    <cellStyle name="_TG-TH_1_Book1_2" xfId="307"/>
    <cellStyle name="_TG-TH_1_Book1_3" xfId="308"/>
    <cellStyle name="_TG-TH_1_Book1_4" xfId="309"/>
    <cellStyle name="_TG-TH_1_Book1_BC-QT-WB-dthao" xfId="310"/>
    <cellStyle name="_TG-TH_1_DTCDT MR.2N110.HOCMON.TDTOAN.CCUNG" xfId="311"/>
    <cellStyle name="_TG-TH_1_Lora-tungchau" xfId="312"/>
    <cellStyle name="_TG-TH_1_PGIA-phieu tham tra Kho bac" xfId="313"/>
    <cellStyle name="_TG-TH_1_PT02-02" xfId="314"/>
    <cellStyle name="_TG-TH_1_PT02-02_Book1" xfId="315"/>
    <cellStyle name="_TG-TH_1_PT02-03" xfId="316"/>
    <cellStyle name="_TG-TH_1_PT02-03_Book1" xfId="317"/>
    <cellStyle name="_TG-TH_1_Qt-HT3PQ1(CauKho)" xfId="318"/>
    <cellStyle name="_TG-TH_1_tong hop NTM cac xa 2019 (3)" xfId="319"/>
    <cellStyle name="_TG-TH_2" xfId="320"/>
    <cellStyle name="_TG-TH_2 1" xfId="321"/>
    <cellStyle name="_TG-TH_2 2" xfId="322"/>
    <cellStyle name="_TG-TH_2 3" xfId="323"/>
    <cellStyle name="_TG-TH_2 4" xfId="324"/>
    <cellStyle name="_TG-TH_2 5" xfId="325"/>
    <cellStyle name="_TG-TH_2_BAO CAO KLCT PT2000" xfId="326"/>
    <cellStyle name="_TG-TH_2_BAO CAO PT2000" xfId="327"/>
    <cellStyle name="_TG-TH_2_BAO CAO PT2000_Book1" xfId="328"/>
    <cellStyle name="_TG-TH_2_Bao cao tien do thuc hien chi dao va ket qua thu hoi NQH" xfId="329"/>
    <cellStyle name="_TG-TH_2_Bao cao XDCB 2001 - T11 KH dieu chinh 20-11-THAI" xfId="330"/>
    <cellStyle name="_TG-TH_2_Book1" xfId="331"/>
    <cellStyle name="_TG-TH_2_Book1_1" xfId="332"/>
    <cellStyle name="_TG-TH_2_Book1_2" xfId="333"/>
    <cellStyle name="_TG-TH_2_Book1_3" xfId="334"/>
    <cellStyle name="_TG-TH_2_Book1_4" xfId="335"/>
    <cellStyle name="_TG-TH_2_DTCDT MR.2N110.HOCMON.TDTOAN.CCUNG" xfId="336"/>
    <cellStyle name="_TG-TH_2_Lora-tungchau" xfId="337"/>
    <cellStyle name="_TG-TH_2_PGIA-phieu tham tra Kho bac" xfId="338"/>
    <cellStyle name="_TG-TH_2_PT02-02" xfId="339"/>
    <cellStyle name="_TG-TH_2_PT02-02_Book1" xfId="340"/>
    <cellStyle name="_TG-TH_2_PT02-03" xfId="341"/>
    <cellStyle name="_TG-TH_2_PT02-03_Book1" xfId="342"/>
    <cellStyle name="_TG-TH_2_Qt-HT3PQ1(CauKho)" xfId="343"/>
    <cellStyle name="_TG-TH_2_tong hop NTM cac xa 2019 (3)" xfId="344"/>
    <cellStyle name="_TG-TH_3" xfId="345"/>
    <cellStyle name="_TG-TH_3 1" xfId="346"/>
    <cellStyle name="_TG-TH_3 2" xfId="347"/>
    <cellStyle name="_TG-TH_3 3" xfId="348"/>
    <cellStyle name="_TG-TH_3 4" xfId="349"/>
    <cellStyle name="_TG-TH_3 5" xfId="350"/>
    <cellStyle name="_TG-TH_3_Bao cao tien do thuc hien chi dao va ket qua thu hoi NQH" xfId="351"/>
    <cellStyle name="_TG-TH_3_Lora-tungchau" xfId="352"/>
    <cellStyle name="_TG-TH_3_Qt-HT3PQ1(CauKho)" xfId="353"/>
    <cellStyle name="_TG-TH_3_tong hop NTM cac xa 2019 (3)" xfId="354"/>
    <cellStyle name="_TG-TH_4" xfId="355"/>
    <cellStyle name="_TG-TH_4 1" xfId="356"/>
    <cellStyle name="_TG-TH_4 2" xfId="357"/>
    <cellStyle name="_TG-TH_4 3" xfId="358"/>
    <cellStyle name="_TG-TH_4 4" xfId="359"/>
    <cellStyle name="_TG-TH_4 5" xfId="360"/>
    <cellStyle name="_TG-TH_4_Bao cao tien do thuc hien chi dao va ket qua thu hoi NQH" xfId="361"/>
    <cellStyle name="_TG-TH_4_tong hop NTM cac xa 2019 (3)" xfId="362"/>
    <cellStyle name="_TG-TH_Bao cao tien do thuc hien chi dao va ket qua thu hoi NQH" xfId="363"/>
    <cellStyle name="_TG-TH_tong hop NTM cac xa 2019 (3)" xfId="364"/>
    <cellStyle name="_x005f_x0001_" xfId="365"/>
    <cellStyle name="_x005f_x0001_ 1" xfId="366"/>
    <cellStyle name="_x005f_x0001_ 2" xfId="367"/>
    <cellStyle name="’Ê‰Ý [0.00]_laroux" xfId="368"/>
    <cellStyle name="’Ê‰Ý_laroux" xfId="369"/>
    <cellStyle name="»õ±Ò[0]_Sheet1" xfId="370"/>
    <cellStyle name="»õ±Ò_Sheet1" xfId="371"/>
    <cellStyle name="•W€_¯–ì" xfId="372"/>
    <cellStyle name="1" xfId="373"/>
    <cellStyle name="1 1" xfId="374"/>
    <cellStyle name="1 2" xfId="375"/>
    <cellStyle name="1 3" xfId="376"/>
    <cellStyle name="1 4" xfId="377"/>
    <cellStyle name="1 5" xfId="378"/>
    <cellStyle name="1_Bao cao tien do thuc hien chi dao va ket qua thu hoi NQH" xfId="379"/>
    <cellStyle name="1_Thanh toan GD 2" xfId="380"/>
    <cellStyle name="¹éºÐÀ²_      " xfId="381"/>
    <cellStyle name="2" xfId="382"/>
    <cellStyle name="2 1" xfId="383"/>
    <cellStyle name="2 2" xfId="384"/>
    <cellStyle name="2 3" xfId="385"/>
    <cellStyle name="2 4" xfId="386"/>
    <cellStyle name="2 5" xfId="387"/>
    <cellStyle name="2_Bao cao tien do thuc hien chi dao va ket qua thu hoi NQH" xfId="388"/>
    <cellStyle name="2_Thanh toan GD 2" xfId="389"/>
    <cellStyle name="20% - Accent1" xfId="390" builtinId="30" customBuiltin="1"/>
    <cellStyle name="20% - Accent1 1" xfId="391"/>
    <cellStyle name="20% - Accent1 1 1" xfId="392"/>
    <cellStyle name="20% - Accent1 1 2" xfId="393"/>
    <cellStyle name="20% - Accent1 1 3" xfId="394"/>
    <cellStyle name="20% - Accent1 1 4" xfId="395"/>
    <cellStyle name="20% - Accent1 1 5" xfId="396"/>
    <cellStyle name="20% - Accent1 2" xfId="397"/>
    <cellStyle name="20% - Accent1 2 1" xfId="398"/>
    <cellStyle name="20% - Accent1 2 2" xfId="399"/>
    <cellStyle name="20% - Accent1 2 3" xfId="400"/>
    <cellStyle name="20% - Accent1 2 4" xfId="401"/>
    <cellStyle name="20% - Accent1 2 5" xfId="402"/>
    <cellStyle name="20% - Accent1 2_Bao cao tien do thuc hien chi dao va ket qua thu hoi NQH" xfId="403"/>
    <cellStyle name="20% - Accent1 3" xfId="404"/>
    <cellStyle name="20% - Accent1 4" xfId="405"/>
    <cellStyle name="20% - Accent2" xfId="406" builtinId="34" customBuiltin="1"/>
    <cellStyle name="20% - Accent2 1" xfId="407"/>
    <cellStyle name="20% - Accent2 1 1" xfId="408"/>
    <cellStyle name="20% - Accent2 1 2" xfId="409"/>
    <cellStyle name="20% - Accent2 1 3" xfId="410"/>
    <cellStyle name="20% - Accent2 1 4" xfId="411"/>
    <cellStyle name="20% - Accent2 1 5" xfId="412"/>
    <cellStyle name="20% - Accent2 2" xfId="413"/>
    <cellStyle name="20% - Accent2 2 1" xfId="414"/>
    <cellStyle name="20% - Accent2 2 2" xfId="415"/>
    <cellStyle name="20% - Accent2 2 3" xfId="416"/>
    <cellStyle name="20% - Accent2 2 4" xfId="417"/>
    <cellStyle name="20% - Accent2 2 5" xfId="418"/>
    <cellStyle name="20% - Accent2 2_Bao cao tien do thuc hien chi dao va ket qua thu hoi NQH" xfId="419"/>
    <cellStyle name="20% - Accent2 3" xfId="420"/>
    <cellStyle name="20% - Accent2 4" xfId="421"/>
    <cellStyle name="20% - Accent3" xfId="422" builtinId="38" customBuiltin="1"/>
    <cellStyle name="20% - Accent3 1" xfId="423"/>
    <cellStyle name="20% - Accent3 1 1" xfId="424"/>
    <cellStyle name="20% - Accent3 1 2" xfId="425"/>
    <cellStyle name="20% - Accent3 1 3" xfId="426"/>
    <cellStyle name="20% - Accent3 1 4" xfId="427"/>
    <cellStyle name="20% - Accent3 1 5" xfId="428"/>
    <cellStyle name="20% - Accent3 2" xfId="429"/>
    <cellStyle name="20% - Accent3 2 1" xfId="430"/>
    <cellStyle name="20% - Accent3 2 2" xfId="431"/>
    <cellStyle name="20% - Accent3 2 3" xfId="432"/>
    <cellStyle name="20% - Accent3 2 4" xfId="433"/>
    <cellStyle name="20% - Accent3 2 5" xfId="434"/>
    <cellStyle name="20% - Accent3 2_Bao cao tien do thuc hien chi dao va ket qua thu hoi NQH" xfId="435"/>
    <cellStyle name="20% - Accent3 3" xfId="436"/>
    <cellStyle name="20% - Accent3 4" xfId="437"/>
    <cellStyle name="20% - Accent4" xfId="438" builtinId="42" customBuiltin="1"/>
    <cellStyle name="20% - Accent4 1" xfId="439"/>
    <cellStyle name="20% - Accent4 1 1" xfId="440"/>
    <cellStyle name="20% - Accent4 1 2" xfId="441"/>
    <cellStyle name="20% - Accent4 1 3" xfId="442"/>
    <cellStyle name="20% - Accent4 1 4" xfId="443"/>
    <cellStyle name="20% - Accent4 1 5" xfId="444"/>
    <cellStyle name="20% - Accent4 2" xfId="445"/>
    <cellStyle name="20% - Accent4 2 1" xfId="446"/>
    <cellStyle name="20% - Accent4 2 2" xfId="447"/>
    <cellStyle name="20% - Accent4 2 3" xfId="448"/>
    <cellStyle name="20% - Accent4 2 4" xfId="449"/>
    <cellStyle name="20% - Accent4 2 5" xfId="450"/>
    <cellStyle name="20% - Accent4 2_Bao cao tien do thuc hien chi dao va ket qua thu hoi NQH" xfId="451"/>
    <cellStyle name="20% - Accent4 3" xfId="452"/>
    <cellStyle name="20% - Accent4 4" xfId="453"/>
    <cellStyle name="20% - Accent5" xfId="454" builtinId="46" customBuiltin="1"/>
    <cellStyle name="20% - Accent5 1" xfId="455"/>
    <cellStyle name="20% - Accent5 1 1" xfId="456"/>
    <cellStyle name="20% - Accent5 1 2" xfId="457"/>
    <cellStyle name="20% - Accent5 1 3" xfId="458"/>
    <cellStyle name="20% - Accent5 1 4" xfId="459"/>
    <cellStyle name="20% - Accent5 1 5" xfId="460"/>
    <cellStyle name="20% - Accent5 2" xfId="461"/>
    <cellStyle name="20% - Accent5 2 1" xfId="462"/>
    <cellStyle name="20% - Accent5 2 2" xfId="463"/>
    <cellStyle name="20% - Accent5 2 3" xfId="464"/>
    <cellStyle name="20% - Accent5 2 4" xfId="465"/>
    <cellStyle name="20% - Accent5 2 5" xfId="466"/>
    <cellStyle name="20% - Accent5 2_Bao cao tien do thuc hien chi dao va ket qua thu hoi NQH" xfId="467"/>
    <cellStyle name="20% - Accent5 3" xfId="468"/>
    <cellStyle name="20% - Accent5 4" xfId="469"/>
    <cellStyle name="20% - Accent6" xfId="470" builtinId="50" customBuiltin="1"/>
    <cellStyle name="20% - Accent6 1" xfId="471"/>
    <cellStyle name="20% - Accent6 1 1" xfId="472"/>
    <cellStyle name="20% - Accent6 1 2" xfId="473"/>
    <cellStyle name="20% - Accent6 1 3" xfId="474"/>
    <cellStyle name="20% - Accent6 1 4" xfId="475"/>
    <cellStyle name="20% - Accent6 1 5" xfId="476"/>
    <cellStyle name="20% - Accent6 2" xfId="477"/>
    <cellStyle name="20% - Accent6 2 1" xfId="478"/>
    <cellStyle name="20% - Accent6 2 2" xfId="479"/>
    <cellStyle name="20% - Accent6 2 3" xfId="480"/>
    <cellStyle name="20% - Accent6 2 4" xfId="481"/>
    <cellStyle name="20% - Accent6 2 5" xfId="482"/>
    <cellStyle name="20% - Accent6 2_Bao cao tien do thuc hien chi dao va ket qua thu hoi NQH" xfId="483"/>
    <cellStyle name="20% - Accent6 3" xfId="484"/>
    <cellStyle name="20% - Accent6 4" xfId="485"/>
    <cellStyle name="3" xfId="486"/>
    <cellStyle name="3 1" xfId="487"/>
    <cellStyle name="3 2" xfId="488"/>
    <cellStyle name="3 3" xfId="489"/>
    <cellStyle name="3 4" xfId="490"/>
    <cellStyle name="3 5" xfId="491"/>
    <cellStyle name="3_Bao cao tien do thuc hien chi dao va ket qua thu hoi NQH" xfId="492"/>
    <cellStyle name="3_Thanh toan GD 2" xfId="493"/>
    <cellStyle name="³£¹æ_GZ TV" xfId="494"/>
    <cellStyle name="4" xfId="495"/>
    <cellStyle name="4 1" xfId="496"/>
    <cellStyle name="4 2" xfId="497"/>
    <cellStyle name="4 3" xfId="498"/>
    <cellStyle name="4 4" xfId="499"/>
    <cellStyle name="4 5" xfId="500"/>
    <cellStyle name="40% - Accent1" xfId="501" builtinId="31" customBuiltin="1"/>
    <cellStyle name="40% - Accent1 1" xfId="502"/>
    <cellStyle name="40% - Accent1 1 1" xfId="503"/>
    <cellStyle name="40% - Accent1 1 2" xfId="504"/>
    <cellStyle name="40% - Accent1 1 3" xfId="505"/>
    <cellStyle name="40% - Accent1 1 4" xfId="506"/>
    <cellStyle name="40% - Accent1 1 5" xfId="507"/>
    <cellStyle name="40% - Accent1 2" xfId="508"/>
    <cellStyle name="40% - Accent1 2 1" xfId="509"/>
    <cellStyle name="40% - Accent1 2 2" xfId="510"/>
    <cellStyle name="40% - Accent1 2 3" xfId="511"/>
    <cellStyle name="40% - Accent1 2 4" xfId="512"/>
    <cellStyle name="40% - Accent1 2 5" xfId="513"/>
    <cellStyle name="40% - Accent1 2_Bao cao tien do thuc hien chi dao va ket qua thu hoi NQH" xfId="514"/>
    <cellStyle name="40% - Accent1 3" xfId="515"/>
    <cellStyle name="40% - Accent1 4" xfId="516"/>
    <cellStyle name="40% - Accent2" xfId="517" builtinId="35" customBuiltin="1"/>
    <cellStyle name="40% - Accent2 1" xfId="518"/>
    <cellStyle name="40% - Accent2 1 1" xfId="519"/>
    <cellStyle name="40% - Accent2 1 2" xfId="520"/>
    <cellStyle name="40% - Accent2 1 3" xfId="521"/>
    <cellStyle name="40% - Accent2 1 4" xfId="522"/>
    <cellStyle name="40% - Accent2 1 5" xfId="523"/>
    <cellStyle name="40% - Accent2 2" xfId="524"/>
    <cellStyle name="40% - Accent2 2 1" xfId="525"/>
    <cellStyle name="40% - Accent2 2 2" xfId="526"/>
    <cellStyle name="40% - Accent2 2 3" xfId="527"/>
    <cellStyle name="40% - Accent2 2 4" xfId="528"/>
    <cellStyle name="40% - Accent2 2 5" xfId="529"/>
    <cellStyle name="40% - Accent2 2_Bao cao tien do thuc hien chi dao va ket qua thu hoi NQH" xfId="530"/>
    <cellStyle name="40% - Accent2 3" xfId="531"/>
    <cellStyle name="40% - Accent2 4" xfId="532"/>
    <cellStyle name="40% - Accent3" xfId="533" builtinId="39" customBuiltin="1"/>
    <cellStyle name="40% - Accent3 1" xfId="534"/>
    <cellStyle name="40% - Accent3 1 1" xfId="535"/>
    <cellStyle name="40% - Accent3 1 2" xfId="536"/>
    <cellStyle name="40% - Accent3 1 3" xfId="537"/>
    <cellStyle name="40% - Accent3 1 4" xfId="538"/>
    <cellStyle name="40% - Accent3 1 5" xfId="539"/>
    <cellStyle name="40% - Accent3 2" xfId="540"/>
    <cellStyle name="40% - Accent3 2 1" xfId="541"/>
    <cellStyle name="40% - Accent3 2 2" xfId="542"/>
    <cellStyle name="40% - Accent3 2 3" xfId="543"/>
    <cellStyle name="40% - Accent3 2 4" xfId="544"/>
    <cellStyle name="40% - Accent3 2 5" xfId="545"/>
    <cellStyle name="40% - Accent3 2_Bao cao tien do thuc hien chi dao va ket qua thu hoi NQH" xfId="546"/>
    <cellStyle name="40% - Accent3 3" xfId="547"/>
    <cellStyle name="40% - Accent3 4" xfId="548"/>
    <cellStyle name="40% - Accent4" xfId="549" builtinId="43" customBuiltin="1"/>
    <cellStyle name="40% - Accent4 1" xfId="550"/>
    <cellStyle name="40% - Accent4 1 1" xfId="551"/>
    <cellStyle name="40% - Accent4 1 2" xfId="552"/>
    <cellStyle name="40% - Accent4 1 3" xfId="553"/>
    <cellStyle name="40% - Accent4 1 4" xfId="554"/>
    <cellStyle name="40% - Accent4 1 5" xfId="555"/>
    <cellStyle name="40% - Accent4 2" xfId="556"/>
    <cellStyle name="40% - Accent4 2 1" xfId="557"/>
    <cellStyle name="40% - Accent4 2 2" xfId="558"/>
    <cellStyle name="40% - Accent4 2 3" xfId="559"/>
    <cellStyle name="40% - Accent4 2 4" xfId="560"/>
    <cellStyle name="40% - Accent4 2 5" xfId="561"/>
    <cellStyle name="40% - Accent4 2_Bao cao tien do thuc hien chi dao va ket qua thu hoi NQH" xfId="562"/>
    <cellStyle name="40% - Accent4 3" xfId="563"/>
    <cellStyle name="40% - Accent4 4" xfId="564"/>
    <cellStyle name="40% - Accent5" xfId="565" builtinId="47" customBuiltin="1"/>
    <cellStyle name="40% - Accent5 1" xfId="566"/>
    <cellStyle name="40% - Accent5 1 1" xfId="567"/>
    <cellStyle name="40% - Accent5 1 2" xfId="568"/>
    <cellStyle name="40% - Accent5 1 3" xfId="569"/>
    <cellStyle name="40% - Accent5 1 4" xfId="570"/>
    <cellStyle name="40% - Accent5 1 5" xfId="571"/>
    <cellStyle name="40% - Accent5 2" xfId="572"/>
    <cellStyle name="40% - Accent5 2 1" xfId="573"/>
    <cellStyle name="40% - Accent5 2 2" xfId="574"/>
    <cellStyle name="40% - Accent5 2 3" xfId="575"/>
    <cellStyle name="40% - Accent5 2 4" xfId="576"/>
    <cellStyle name="40% - Accent5 2 5" xfId="577"/>
    <cellStyle name="40% - Accent5 2_Bao cao tien do thuc hien chi dao va ket qua thu hoi NQH" xfId="578"/>
    <cellStyle name="40% - Accent5 3" xfId="579"/>
    <cellStyle name="40% - Accent5 4" xfId="580"/>
    <cellStyle name="40% - Accent6" xfId="581" builtinId="51" customBuiltin="1"/>
    <cellStyle name="40% - Accent6 1" xfId="582"/>
    <cellStyle name="40% - Accent6 1 1" xfId="583"/>
    <cellStyle name="40% - Accent6 1 2" xfId="584"/>
    <cellStyle name="40% - Accent6 1 3" xfId="585"/>
    <cellStyle name="40% - Accent6 1 4" xfId="586"/>
    <cellStyle name="40% - Accent6 1 5" xfId="587"/>
    <cellStyle name="40% - Accent6 2" xfId="588"/>
    <cellStyle name="40% - Accent6 2 1" xfId="589"/>
    <cellStyle name="40% - Accent6 2 2" xfId="590"/>
    <cellStyle name="40% - Accent6 2 3" xfId="591"/>
    <cellStyle name="40% - Accent6 2 4" xfId="592"/>
    <cellStyle name="40% - Accent6 2 5" xfId="593"/>
    <cellStyle name="40% - Accent6 2_Bao cao tien do thuc hien chi dao va ket qua thu hoi NQH" xfId="594"/>
    <cellStyle name="40% - Accent6 3" xfId="595"/>
    <cellStyle name="40% - Accent6 4" xfId="596"/>
    <cellStyle name="52" xfId="597"/>
    <cellStyle name="60% - Accent1" xfId="598" builtinId="32" customBuiltin="1"/>
    <cellStyle name="60% - Accent1 1" xfId="599"/>
    <cellStyle name="60% - Accent1 1 1" xfId="600"/>
    <cellStyle name="60% - Accent1 1 2" xfId="601"/>
    <cellStyle name="60% - Accent1 1 3" xfId="602"/>
    <cellStyle name="60% - Accent1 1 4" xfId="603"/>
    <cellStyle name="60% - Accent1 1 5" xfId="604"/>
    <cellStyle name="60% - Accent1 2" xfId="605"/>
    <cellStyle name="60% - Accent1 2 1" xfId="606"/>
    <cellStyle name="60% - Accent1 2 2" xfId="607"/>
    <cellStyle name="60% - Accent1 2 3" xfId="608"/>
    <cellStyle name="60% - Accent1 2 4" xfId="609"/>
    <cellStyle name="60% - Accent1 2 5" xfId="610"/>
    <cellStyle name="60% - Accent1 2_Bao cao tien do thuc hien chi dao va ket qua thu hoi NQH" xfId="611"/>
    <cellStyle name="60% - Accent1 3" xfId="612"/>
    <cellStyle name="60% - Accent1 4" xfId="613"/>
    <cellStyle name="60% - Accent2" xfId="614" builtinId="36" customBuiltin="1"/>
    <cellStyle name="60% - Accent2 1" xfId="615"/>
    <cellStyle name="60% - Accent2 1 1" xfId="616"/>
    <cellStyle name="60% - Accent2 1 2" xfId="617"/>
    <cellStyle name="60% - Accent2 1 3" xfId="618"/>
    <cellStyle name="60% - Accent2 1 4" xfId="619"/>
    <cellStyle name="60% - Accent2 1 5" xfId="620"/>
    <cellStyle name="60% - Accent2 2" xfId="621"/>
    <cellStyle name="60% - Accent2 2 1" xfId="622"/>
    <cellStyle name="60% - Accent2 2 2" xfId="623"/>
    <cellStyle name="60% - Accent2 2 3" xfId="624"/>
    <cellStyle name="60% - Accent2 2 4" xfId="625"/>
    <cellStyle name="60% - Accent2 2 5" xfId="626"/>
    <cellStyle name="60% - Accent2 2_Bao cao tien do thuc hien chi dao va ket qua thu hoi NQH" xfId="627"/>
    <cellStyle name="60% - Accent2 3" xfId="628"/>
    <cellStyle name="60% - Accent2 4" xfId="629"/>
    <cellStyle name="60% - Accent3" xfId="630" builtinId="40" customBuiltin="1"/>
    <cellStyle name="60% - Accent3 1" xfId="631"/>
    <cellStyle name="60% - Accent3 1 1" xfId="632"/>
    <cellStyle name="60% - Accent3 1 2" xfId="633"/>
    <cellStyle name="60% - Accent3 1 3" xfId="634"/>
    <cellStyle name="60% - Accent3 1 4" xfId="635"/>
    <cellStyle name="60% - Accent3 1 5" xfId="636"/>
    <cellStyle name="60% - Accent3 2" xfId="637"/>
    <cellStyle name="60% - Accent3 2 1" xfId="638"/>
    <cellStyle name="60% - Accent3 2 2" xfId="639"/>
    <cellStyle name="60% - Accent3 2 3" xfId="640"/>
    <cellStyle name="60% - Accent3 2 4" xfId="641"/>
    <cellStyle name="60% - Accent3 2 5" xfId="642"/>
    <cellStyle name="60% - Accent3 2_Bao cao tien do thuc hien chi dao va ket qua thu hoi NQH" xfId="643"/>
    <cellStyle name="60% - Accent3 3" xfId="644"/>
    <cellStyle name="60% - Accent3 4" xfId="645"/>
    <cellStyle name="60% - Accent4" xfId="646" builtinId="44" customBuiltin="1"/>
    <cellStyle name="60% - Accent4 1" xfId="647"/>
    <cellStyle name="60% - Accent4 1 1" xfId="648"/>
    <cellStyle name="60% - Accent4 1 2" xfId="649"/>
    <cellStyle name="60% - Accent4 1 3" xfId="650"/>
    <cellStyle name="60% - Accent4 1 4" xfId="651"/>
    <cellStyle name="60% - Accent4 1 5" xfId="652"/>
    <cellStyle name="60% - Accent4 2" xfId="653"/>
    <cellStyle name="60% - Accent4 2 1" xfId="654"/>
    <cellStyle name="60% - Accent4 2 2" xfId="655"/>
    <cellStyle name="60% - Accent4 2 3" xfId="656"/>
    <cellStyle name="60% - Accent4 2 4" xfId="657"/>
    <cellStyle name="60% - Accent4 2 5" xfId="658"/>
    <cellStyle name="60% - Accent4 2_Bao cao tien do thuc hien chi dao va ket qua thu hoi NQH" xfId="659"/>
    <cellStyle name="60% - Accent4 3" xfId="660"/>
    <cellStyle name="60% - Accent4 4" xfId="661"/>
    <cellStyle name="60% - Accent5" xfId="662" builtinId="48" customBuiltin="1"/>
    <cellStyle name="60% - Accent5 1" xfId="663"/>
    <cellStyle name="60% - Accent5 1 1" xfId="664"/>
    <cellStyle name="60% - Accent5 1 2" xfId="665"/>
    <cellStyle name="60% - Accent5 1 3" xfId="666"/>
    <cellStyle name="60% - Accent5 1 4" xfId="667"/>
    <cellStyle name="60% - Accent5 1 5" xfId="668"/>
    <cellStyle name="60% - Accent5 2" xfId="669"/>
    <cellStyle name="60% - Accent5 2 1" xfId="670"/>
    <cellStyle name="60% - Accent5 2 2" xfId="671"/>
    <cellStyle name="60% - Accent5 2 3" xfId="672"/>
    <cellStyle name="60% - Accent5 2 4" xfId="673"/>
    <cellStyle name="60% - Accent5 2 5" xfId="674"/>
    <cellStyle name="60% - Accent5 2_Bao cao tien do thuc hien chi dao va ket qua thu hoi NQH" xfId="675"/>
    <cellStyle name="60% - Accent5 3" xfId="676"/>
    <cellStyle name="60% - Accent5 4" xfId="677"/>
    <cellStyle name="60% - Accent6" xfId="678" builtinId="52" customBuiltin="1"/>
    <cellStyle name="60% - Accent6 1" xfId="679"/>
    <cellStyle name="60% - Accent6 1 1" xfId="680"/>
    <cellStyle name="60% - Accent6 1 2" xfId="681"/>
    <cellStyle name="60% - Accent6 1 3" xfId="682"/>
    <cellStyle name="60% - Accent6 1 4" xfId="683"/>
    <cellStyle name="60% - Accent6 1 5" xfId="684"/>
    <cellStyle name="60% - Accent6 2" xfId="685"/>
    <cellStyle name="60% - Accent6 2 1" xfId="686"/>
    <cellStyle name="60% - Accent6 2 2" xfId="687"/>
    <cellStyle name="60% - Accent6 2 3" xfId="688"/>
    <cellStyle name="60% - Accent6 2 4" xfId="689"/>
    <cellStyle name="60% - Accent6 2 5" xfId="690"/>
    <cellStyle name="60% - Accent6 2_Bao cao tien do thuc hien chi dao va ket qua thu hoi NQH" xfId="691"/>
    <cellStyle name="60% - Accent6 3" xfId="692"/>
    <cellStyle name="60% - Accent6 4" xfId="693"/>
    <cellStyle name="a" xfId="694"/>
    <cellStyle name="Accent1" xfId="695" builtinId="29" customBuiltin="1"/>
    <cellStyle name="Accent1 1" xfId="696"/>
    <cellStyle name="Accent1 1 1" xfId="697"/>
    <cellStyle name="Accent1 1 2" xfId="698"/>
    <cellStyle name="Accent1 1 3" xfId="699"/>
    <cellStyle name="Accent1 1 4" xfId="700"/>
    <cellStyle name="Accent1 1 5" xfId="701"/>
    <cellStyle name="Accent1 2" xfId="702"/>
    <cellStyle name="Accent1 2 1" xfId="703"/>
    <cellStyle name="Accent1 2 2" xfId="704"/>
    <cellStyle name="Accent1 2 3" xfId="705"/>
    <cellStyle name="Accent1 2 4" xfId="706"/>
    <cellStyle name="Accent1 2 5" xfId="707"/>
    <cellStyle name="Accent1 2_Bao cao tien do thuc hien chi dao va ket qua thu hoi NQH" xfId="708"/>
    <cellStyle name="Accent1 3" xfId="709"/>
    <cellStyle name="Accent1 4" xfId="710"/>
    <cellStyle name="Accent2" xfId="711" builtinId="33" customBuiltin="1"/>
    <cellStyle name="Accent2 1" xfId="712"/>
    <cellStyle name="Accent2 1 1" xfId="713"/>
    <cellStyle name="Accent2 1 2" xfId="714"/>
    <cellStyle name="Accent2 1 3" xfId="715"/>
    <cellStyle name="Accent2 1 4" xfId="716"/>
    <cellStyle name="Accent2 1 5" xfId="717"/>
    <cellStyle name="Accent2 2" xfId="718"/>
    <cellStyle name="Accent2 2 1" xfId="719"/>
    <cellStyle name="Accent2 2 2" xfId="720"/>
    <cellStyle name="Accent2 2 3" xfId="721"/>
    <cellStyle name="Accent2 2 4" xfId="722"/>
    <cellStyle name="Accent2 2 5" xfId="723"/>
    <cellStyle name="Accent2 2_Bao cao tien do thuc hien chi dao va ket qua thu hoi NQH" xfId="724"/>
    <cellStyle name="Accent2 3" xfId="725"/>
    <cellStyle name="Accent2 4" xfId="726"/>
    <cellStyle name="Accent3" xfId="727" builtinId="37" customBuiltin="1"/>
    <cellStyle name="Accent3 1" xfId="728"/>
    <cellStyle name="Accent3 1 1" xfId="729"/>
    <cellStyle name="Accent3 1 2" xfId="730"/>
    <cellStyle name="Accent3 1 3" xfId="731"/>
    <cellStyle name="Accent3 1 4" xfId="732"/>
    <cellStyle name="Accent3 1 5" xfId="733"/>
    <cellStyle name="Accent3 2" xfId="734"/>
    <cellStyle name="Accent3 2 1" xfId="735"/>
    <cellStyle name="Accent3 2 2" xfId="736"/>
    <cellStyle name="Accent3 2 3" xfId="737"/>
    <cellStyle name="Accent3 2 4" xfId="738"/>
    <cellStyle name="Accent3 2 5" xfId="739"/>
    <cellStyle name="Accent3 2_Bao cao tien do thuc hien chi dao va ket qua thu hoi NQH" xfId="740"/>
    <cellStyle name="Accent3 3" xfId="741"/>
    <cellStyle name="Accent3 4" xfId="742"/>
    <cellStyle name="Accent4" xfId="743" builtinId="41" customBuiltin="1"/>
    <cellStyle name="Accent4 1" xfId="744"/>
    <cellStyle name="Accent4 1 1" xfId="745"/>
    <cellStyle name="Accent4 1 2" xfId="746"/>
    <cellStyle name="Accent4 1 3" xfId="747"/>
    <cellStyle name="Accent4 1 4" xfId="748"/>
    <cellStyle name="Accent4 1 5" xfId="749"/>
    <cellStyle name="Accent4 2" xfId="750"/>
    <cellStyle name="Accent4 2 1" xfId="751"/>
    <cellStyle name="Accent4 2 2" xfId="752"/>
    <cellStyle name="Accent4 2 3" xfId="753"/>
    <cellStyle name="Accent4 2 4" xfId="754"/>
    <cellStyle name="Accent4 2 5" xfId="755"/>
    <cellStyle name="Accent4 2_Bao cao tien do thuc hien chi dao va ket qua thu hoi NQH" xfId="756"/>
    <cellStyle name="Accent4 3" xfId="757"/>
    <cellStyle name="Accent4 4" xfId="758"/>
    <cellStyle name="Accent5" xfId="759" builtinId="45" customBuiltin="1"/>
    <cellStyle name="Accent5 1" xfId="760"/>
    <cellStyle name="Accent5 1 1" xfId="761"/>
    <cellStyle name="Accent5 1 2" xfId="762"/>
    <cellStyle name="Accent5 1 3" xfId="763"/>
    <cellStyle name="Accent5 1 4" xfId="764"/>
    <cellStyle name="Accent5 1 5" xfId="765"/>
    <cellStyle name="Accent5 2" xfId="766"/>
    <cellStyle name="Accent5 2 1" xfId="767"/>
    <cellStyle name="Accent5 2 2" xfId="768"/>
    <cellStyle name="Accent5 2 3" xfId="769"/>
    <cellStyle name="Accent5 2 4" xfId="770"/>
    <cellStyle name="Accent5 2 5" xfId="771"/>
    <cellStyle name="Accent5 2_Bao cao tien do thuc hien chi dao va ket qua thu hoi NQH" xfId="772"/>
    <cellStyle name="Accent5 3" xfId="773"/>
    <cellStyle name="Accent5 4" xfId="774"/>
    <cellStyle name="Accent6" xfId="775" builtinId="49" customBuiltin="1"/>
    <cellStyle name="Accent6 1" xfId="776"/>
    <cellStyle name="Accent6 1 1" xfId="777"/>
    <cellStyle name="Accent6 1 2" xfId="778"/>
    <cellStyle name="Accent6 1 3" xfId="779"/>
    <cellStyle name="Accent6 1 4" xfId="780"/>
    <cellStyle name="Accent6 1 5" xfId="781"/>
    <cellStyle name="Accent6 2" xfId="782"/>
    <cellStyle name="Accent6 2 1" xfId="783"/>
    <cellStyle name="Accent6 2 2" xfId="784"/>
    <cellStyle name="Accent6 2 3" xfId="785"/>
    <cellStyle name="Accent6 2 4" xfId="786"/>
    <cellStyle name="Accent6 2 5" xfId="787"/>
    <cellStyle name="Accent6 2_Bao cao tien do thuc hien chi dao va ket qua thu hoi NQH" xfId="788"/>
    <cellStyle name="Accent6 3" xfId="789"/>
    <cellStyle name="Accent6 4" xfId="790"/>
    <cellStyle name="active" xfId="791"/>
    <cellStyle name="active 1" xfId="792"/>
    <cellStyle name="active 2" xfId="793"/>
    <cellStyle name="active 3" xfId="794"/>
    <cellStyle name="active 4" xfId="795"/>
    <cellStyle name="active 5" xfId="796"/>
    <cellStyle name="active_Bao cao tien do thuc hien chi dao va ket qua thu hoi NQH" xfId="797"/>
    <cellStyle name="ÅëÈ­ [0]_      " xfId="798"/>
    <cellStyle name="AeE­ [0]_INQUIRY ¿?¾÷AßAø " xfId="799"/>
    <cellStyle name="ÅëÈ­ [0]_ÿÿÿÿÿÿ" xfId="800"/>
    <cellStyle name="ÅëÈ­_      " xfId="801"/>
    <cellStyle name="AeE­_INQUIRY ¿?¾÷AßAø " xfId="802"/>
    <cellStyle name="ÅëÈ­_L601CPT" xfId="803"/>
    <cellStyle name="args.style" xfId="804"/>
    <cellStyle name="args.style 1" xfId="805"/>
    <cellStyle name="args.style 2" xfId="806"/>
    <cellStyle name="args.style 3" xfId="807"/>
    <cellStyle name="args.style 4" xfId="808"/>
    <cellStyle name="args.style 5" xfId="809"/>
    <cellStyle name="args.style_Thanh toan GD 2" xfId="810"/>
    <cellStyle name="ÄÞ¸¶ [0]_      " xfId="811"/>
    <cellStyle name="AÞ¸¶ [0]_INQUIRY ¿?¾÷AßAø " xfId="812"/>
    <cellStyle name="ÄÞ¸¶ [0]_L601CPT" xfId="813"/>
    <cellStyle name="ÄÞ¸¶_      " xfId="814"/>
    <cellStyle name="AÞ¸¶_INQUIRY ¿?¾÷AßAø " xfId="815"/>
    <cellStyle name="ÄÞ¸¶_L601CPT" xfId="816"/>
    <cellStyle name="AutoFormat Options" xfId="817"/>
    <cellStyle name="AutoFormat Options 1" xfId="818"/>
    <cellStyle name="AutoFormat Options 2" xfId="819"/>
    <cellStyle name="AutoFormat Options 3" xfId="820"/>
    <cellStyle name="AutoFormat Options 4" xfId="821"/>
    <cellStyle name="AutoFormat Options 5" xfId="822"/>
    <cellStyle name="AutoFormat Options_Bao cao tien do thuc hien chi dao va ket qua thu hoi NQH" xfId="823"/>
    <cellStyle name="Bad" xfId="824" builtinId="27" customBuiltin="1"/>
    <cellStyle name="Bad 1" xfId="825"/>
    <cellStyle name="Bad 1 1" xfId="826"/>
    <cellStyle name="Bad 1 2" xfId="827"/>
    <cellStyle name="Bad 1 3" xfId="828"/>
    <cellStyle name="Bad 1 4" xfId="829"/>
    <cellStyle name="Bad 1 5" xfId="830"/>
    <cellStyle name="Bad 2" xfId="831"/>
    <cellStyle name="Bad 2 1" xfId="832"/>
    <cellStyle name="Bad 2 2" xfId="833"/>
    <cellStyle name="Bad 2 3" xfId="834"/>
    <cellStyle name="Bad 2 4" xfId="835"/>
    <cellStyle name="Bad 2 5" xfId="836"/>
    <cellStyle name="Bad 2_Bao cao tien do thuc hien chi dao va ket qua thu hoi NQH" xfId="837"/>
    <cellStyle name="Bad 3" xfId="838"/>
    <cellStyle name="Bad 4" xfId="839"/>
    <cellStyle name="Body" xfId="840"/>
    <cellStyle name="C?AØ_¿?¾÷CoE² " xfId="841"/>
    <cellStyle name="Ç¥ÁØ_      " xfId="842"/>
    <cellStyle name="C￥AØ_¿μ¾÷CoE² " xfId="843"/>
    <cellStyle name="Ç¥ÁØ_±¸¹Ì´ëÃ¥" xfId="844"/>
    <cellStyle name="Ç§Î»·Ö¸ô[0]_Sheet1" xfId="845"/>
    <cellStyle name="Ç§Î»·Ö¸ô_Sheet1" xfId="846"/>
    <cellStyle name="Calc Currency (0)" xfId="847"/>
    <cellStyle name="Calc Currency (0) 1" xfId="848"/>
    <cellStyle name="Calc Currency (0) 2" xfId="849"/>
    <cellStyle name="Calc Currency (0) 3" xfId="850"/>
    <cellStyle name="Calc Currency (0) 4" xfId="851"/>
    <cellStyle name="Calc Currency (0) 5" xfId="852"/>
    <cellStyle name="Calc Currency (0)_Bao cao tien do thuc hien chi dao va ket qua thu hoi NQH" xfId="853"/>
    <cellStyle name="Calc Currency (2)" xfId="854"/>
    <cellStyle name="Calc Percent (0)" xfId="855"/>
    <cellStyle name="Calc Percent (1)" xfId="856"/>
    <cellStyle name="Calc Percent (2)" xfId="857"/>
    <cellStyle name="Calc Units (0)" xfId="858"/>
    <cellStyle name="Calc Units (1)" xfId="859"/>
    <cellStyle name="Calc Units (2)" xfId="860"/>
    <cellStyle name="Calculation" xfId="861" builtinId="22" customBuiltin="1"/>
    <cellStyle name="Calculation 1" xfId="862"/>
    <cellStyle name="Calculation 1 1" xfId="863"/>
    <cellStyle name="Calculation 1 2" xfId="864"/>
    <cellStyle name="Calculation 1 3" xfId="865"/>
    <cellStyle name="Calculation 1 4" xfId="866"/>
    <cellStyle name="Calculation 1 5" xfId="867"/>
    <cellStyle name="Calculation 1_Chi tieu KT" xfId="868"/>
    <cellStyle name="Calculation 2" xfId="869"/>
    <cellStyle name="Calculation 2 1" xfId="870"/>
    <cellStyle name="Calculation 2 2" xfId="871"/>
    <cellStyle name="Calculation 2 3" xfId="872"/>
    <cellStyle name="Calculation 2 4" xfId="873"/>
    <cellStyle name="Calculation 2 5" xfId="874"/>
    <cellStyle name="Calculation 2_Bao cao tien do thuc hien chi dao va ket qua thu hoi NQH" xfId="875"/>
    <cellStyle name="Calculation 3" xfId="876"/>
    <cellStyle name="Calculation 4" xfId="877"/>
    <cellStyle name="category" xfId="878"/>
    <cellStyle name="category 1" xfId="879"/>
    <cellStyle name="category 2" xfId="880"/>
    <cellStyle name="category 3" xfId="881"/>
    <cellStyle name="category 4" xfId="882"/>
    <cellStyle name="category 5" xfId="883"/>
    <cellStyle name="category_Bao cao tien do thuc hien chi dao va ket qua thu hoi NQH" xfId="884"/>
    <cellStyle name="Centered Heading" xfId="885"/>
    <cellStyle name="CenterHead" xfId="886"/>
    <cellStyle name="Cerrency_Sheet2_XANGDAU" xfId="887"/>
    <cellStyle name="Check Cell" xfId="888" builtinId="23" customBuiltin="1"/>
    <cellStyle name="Check Cell 1" xfId="889"/>
    <cellStyle name="Check Cell 1 1" xfId="890"/>
    <cellStyle name="Check Cell 1 2" xfId="891"/>
    <cellStyle name="Check Cell 1 3" xfId="892"/>
    <cellStyle name="Check Cell 1 4" xfId="893"/>
    <cellStyle name="Check Cell 1 5" xfId="894"/>
    <cellStyle name="Check Cell 1_Chi tieu KT" xfId="895"/>
    <cellStyle name="Check Cell 2" xfId="896"/>
    <cellStyle name="Check Cell 2 1" xfId="897"/>
    <cellStyle name="Check Cell 2 2" xfId="898"/>
    <cellStyle name="Check Cell 2 3" xfId="899"/>
    <cellStyle name="Check Cell 2 4" xfId="900"/>
    <cellStyle name="Check Cell 2 5" xfId="901"/>
    <cellStyle name="Check Cell 2_Bao cao tien do thuc hien chi dao va ket qua thu hoi NQH" xfId="902"/>
    <cellStyle name="Check Cell 3" xfId="903"/>
    <cellStyle name="Check Cell 4" xfId="904"/>
    <cellStyle name="CHUONG" xfId="905"/>
    <cellStyle name="CHUONG 1" xfId="906"/>
    <cellStyle name="CHUONG 2" xfId="907"/>
    <cellStyle name="CHUONG 3" xfId="908"/>
    <cellStyle name="CHUONG 4" xfId="909"/>
    <cellStyle name="CHUONG 5" xfId="910"/>
    <cellStyle name="CHUONG_Bao cao tien do thuc hien chi dao va ket qua thu hoi NQH" xfId="911"/>
    <cellStyle name="Column_Title" xfId="912"/>
    <cellStyle name="Comma" xfId="913" builtinId="3"/>
    <cellStyle name="Comma  - Style1" xfId="914"/>
    <cellStyle name="Comma  - Style2" xfId="915"/>
    <cellStyle name="Comma  - Style3" xfId="916"/>
    <cellStyle name="Comma  - Style4" xfId="917"/>
    <cellStyle name="Comma  - Style5" xfId="918"/>
    <cellStyle name="Comma  - Style6" xfId="919"/>
    <cellStyle name="Comma  - Style7" xfId="920"/>
    <cellStyle name="Comma  - Style8" xfId="921"/>
    <cellStyle name="Comma [0] 2" xfId="922"/>
    <cellStyle name="Comma [0] 2 1" xfId="923"/>
    <cellStyle name="Comma [0] 2 2" xfId="924"/>
    <cellStyle name="Comma [0] 2 3" xfId="925"/>
    <cellStyle name="Comma [0] 2 4" xfId="926"/>
    <cellStyle name="Comma [0] 2 5" xfId="927"/>
    <cellStyle name="Comma [0] 2_Bao cao tien do thuc hien chi dao va ket qua thu hoi NQH" xfId="928"/>
    <cellStyle name="Comma [0] 3" xfId="929"/>
    <cellStyle name="Comma [00]" xfId="930"/>
    <cellStyle name="Comma 0.0" xfId="931"/>
    <cellStyle name="Comma 0.00" xfId="932"/>
    <cellStyle name="Comma 0.000" xfId="933"/>
    <cellStyle name="Comma 10" xfId="934"/>
    <cellStyle name="Comma 10 1" xfId="935"/>
    <cellStyle name="Comma 10 10" xfId="936"/>
    <cellStyle name="Comma 10 2" xfId="937"/>
    <cellStyle name="Comma 10 3" xfId="938"/>
    <cellStyle name="Comma 10 4" xfId="939"/>
    <cellStyle name="Comma 10 5" xfId="940"/>
    <cellStyle name="Comma 10_Bao cao tien do thuc hien chi dao va ket qua thu hoi NQH" xfId="941"/>
    <cellStyle name="Comma 11" xfId="942"/>
    <cellStyle name="Comma 11 1" xfId="943"/>
    <cellStyle name="Comma 11 2" xfId="944"/>
    <cellStyle name="Comma 11 3" xfId="945"/>
    <cellStyle name="Comma 11 4" xfId="946"/>
    <cellStyle name="Comma 11 5" xfId="947"/>
    <cellStyle name="Comma 114" xfId="948"/>
    <cellStyle name="Comma 12" xfId="949"/>
    <cellStyle name="Comma 12 1" xfId="950"/>
    <cellStyle name="Comma 12 2" xfId="951"/>
    <cellStyle name="Comma 12 3" xfId="952"/>
    <cellStyle name="Comma 12 4" xfId="953"/>
    <cellStyle name="Comma 12 5" xfId="954"/>
    <cellStyle name="Comma 13" xfId="955"/>
    <cellStyle name="Comma 13 1" xfId="956"/>
    <cellStyle name="Comma 13 2" xfId="957"/>
    <cellStyle name="Comma 13 3" xfId="958"/>
    <cellStyle name="Comma 13 4" xfId="959"/>
    <cellStyle name="Comma 13 5" xfId="960"/>
    <cellStyle name="Comma 14" xfId="961"/>
    <cellStyle name="Comma 14 1" xfId="962"/>
    <cellStyle name="Comma 14 2" xfId="963"/>
    <cellStyle name="Comma 14 3" xfId="964"/>
    <cellStyle name="Comma 14 4" xfId="965"/>
    <cellStyle name="Comma 14 5" xfId="966"/>
    <cellStyle name="Comma 142" xfId="967"/>
    <cellStyle name="Comma 15" xfId="968"/>
    <cellStyle name="Comma 15 1" xfId="969"/>
    <cellStyle name="Comma 15 2" xfId="970"/>
    <cellStyle name="Comma 15 3" xfId="971"/>
    <cellStyle name="Comma 15 4" xfId="972"/>
    <cellStyle name="Comma 15 5" xfId="973"/>
    <cellStyle name="Comma 156" xfId="974"/>
    <cellStyle name="Comma 16" xfId="975"/>
    <cellStyle name="Comma 16 1" xfId="976"/>
    <cellStyle name="Comma 16 2" xfId="977"/>
    <cellStyle name="Comma 16 3" xfId="978"/>
    <cellStyle name="Comma 16 4" xfId="979"/>
    <cellStyle name="Comma 16 5" xfId="980"/>
    <cellStyle name="Comma 17" xfId="981"/>
    <cellStyle name="Comma 17 1" xfId="982"/>
    <cellStyle name="Comma 17 2" xfId="983"/>
    <cellStyle name="Comma 17 3" xfId="984"/>
    <cellStyle name="Comma 17 4" xfId="985"/>
    <cellStyle name="Comma 17 5" xfId="986"/>
    <cellStyle name="Comma 18" xfId="987"/>
    <cellStyle name="Comma 181" xfId="988"/>
    <cellStyle name="Comma 198" xfId="989"/>
    <cellStyle name="Comma 2" xfId="990"/>
    <cellStyle name="Comma 2 1" xfId="991"/>
    <cellStyle name="Comma 2 2" xfId="992"/>
    <cellStyle name="Comma 2 2 1" xfId="993"/>
    <cellStyle name="Comma 2 2 2" xfId="994"/>
    <cellStyle name="Comma 2 2 3" xfId="995"/>
    <cellStyle name="Comma 2 2 4" xfId="996"/>
    <cellStyle name="Comma 2 2 5" xfId="997"/>
    <cellStyle name="Comma 2 2_DU kien nop NSNN 2015 moi" xfId="998"/>
    <cellStyle name="Comma 2 3" xfId="999"/>
    <cellStyle name="Comma 2 3 1" xfId="1000"/>
    <cellStyle name="Comma 2 3 2" xfId="1001"/>
    <cellStyle name="Comma 2 3 3" xfId="1002"/>
    <cellStyle name="Comma 2 3 4" xfId="1003"/>
    <cellStyle name="Comma 2 3 5" xfId="1004"/>
    <cellStyle name="Comma 2 3_Lạng Giang gửi lại 12.12 (Gui huyen,TP11.12) - Copy" xfId="1005"/>
    <cellStyle name="Comma 2 4" xfId="1006"/>
    <cellStyle name="Comma 2 5" xfId="1007"/>
    <cellStyle name="Comma 2 6" xfId="1008"/>
    <cellStyle name="Comma 2 7" xfId="1009"/>
    <cellStyle name="Comma 2_Bao cao tien do thuc hien chi dao va ket qua thu hoi NQH" xfId="1010"/>
    <cellStyle name="Comma 26" xfId="1011"/>
    <cellStyle name="Comma 28" xfId="1012"/>
    <cellStyle name="Comma 3" xfId="1013"/>
    <cellStyle name="Comma 3 1" xfId="1014"/>
    <cellStyle name="Comma 3 2" xfId="1015"/>
    <cellStyle name="Comma 3 2 1" xfId="1016"/>
    <cellStyle name="Comma 3 2 2" xfId="1017"/>
    <cellStyle name="Comma 3 2 3" xfId="1018"/>
    <cellStyle name="Comma 3 2 4" xfId="1019"/>
    <cellStyle name="Comma 3 2 5" xfId="1020"/>
    <cellStyle name="Comma 3 2_Lạng Giang gửi lại 12.12 (Gui huyen,TP11.12) - Copy" xfId="1021"/>
    <cellStyle name="Comma 3 3" xfId="1022"/>
    <cellStyle name="Comma 3 4" xfId="1023"/>
    <cellStyle name="Comma 3 5" xfId="1024"/>
    <cellStyle name="Comma 3 6" xfId="1025"/>
    <cellStyle name="Comma 3_Bao cao tien do thuc hien chi dao va ket qua thu hoi NQH" xfId="1026"/>
    <cellStyle name="Comma 30" xfId="1027"/>
    <cellStyle name="Comma 4" xfId="1028"/>
    <cellStyle name="Comma 4 1" xfId="1029"/>
    <cellStyle name="Comma 4 2" xfId="1030"/>
    <cellStyle name="Comma 4 3" xfId="1031"/>
    <cellStyle name="Comma 4 4" xfId="1032"/>
    <cellStyle name="Comma 4 5" xfId="1033"/>
    <cellStyle name="Comma 4_Bao cao tien do thuc hien chi dao va ket qua thu hoi NQH" xfId="1034"/>
    <cellStyle name="Comma 48" xfId="1035"/>
    <cellStyle name="Comma 5" xfId="1036"/>
    <cellStyle name="Comma 5 1" xfId="1037"/>
    <cellStyle name="Comma 5 2" xfId="1038"/>
    <cellStyle name="Comma 5 3" xfId="1039"/>
    <cellStyle name="Comma 5 4" xfId="1040"/>
    <cellStyle name="Comma 5 5" xfId="1041"/>
    <cellStyle name="Comma 5_Bao cao tien do thuc hien chi dao va ket qua thu hoi NQH" xfId="1042"/>
    <cellStyle name="Comma 50" xfId="1043"/>
    <cellStyle name="Comma 55" xfId="1044"/>
    <cellStyle name="Comma 6" xfId="1045"/>
    <cellStyle name="Comma 6 1" xfId="1046"/>
    <cellStyle name="Comma 6 2" xfId="1047"/>
    <cellStyle name="Comma 6 3" xfId="1048"/>
    <cellStyle name="Comma 6 4" xfId="1049"/>
    <cellStyle name="Comma 6 5" xfId="1050"/>
    <cellStyle name="Comma 6_Bao cao tien do thuc hien chi dao va ket qua thu hoi NQH" xfId="1051"/>
    <cellStyle name="Comma 7" xfId="1052"/>
    <cellStyle name="Comma 7 1" xfId="1053"/>
    <cellStyle name="Comma 7 2" xfId="1054"/>
    <cellStyle name="Comma 7 3" xfId="1055"/>
    <cellStyle name="Comma 7 4" xfId="1056"/>
    <cellStyle name="Comma 7 5" xfId="1057"/>
    <cellStyle name="Comma 7_Bao cao tien do thuc hien chi dao va ket qua thu hoi NQH" xfId="1058"/>
    <cellStyle name="Comma 8" xfId="1059"/>
    <cellStyle name="Comma 8 1" xfId="1060"/>
    <cellStyle name="Comma 8 2" xfId="1061"/>
    <cellStyle name="Comma 8 3" xfId="1062"/>
    <cellStyle name="Comma 8 4" xfId="1063"/>
    <cellStyle name="Comma 8 5" xfId="1064"/>
    <cellStyle name="Comma 8_Bao cao tien do thuc hien chi dao va ket qua thu hoi NQH" xfId="1065"/>
    <cellStyle name="Comma 85" xfId="1066"/>
    <cellStyle name="Comma 9" xfId="1067"/>
    <cellStyle name="Comma 9 1" xfId="1068"/>
    <cellStyle name="Comma 9 2" xfId="1069"/>
    <cellStyle name="Comma 9 3" xfId="1070"/>
    <cellStyle name="Comma 9 4" xfId="1071"/>
    <cellStyle name="Comma 9 5" xfId="1072"/>
    <cellStyle name="Comma 9_Bao cao tien do thuc hien chi dao va ket qua thu hoi NQH" xfId="1073"/>
    <cellStyle name="Comma 96" xfId="1074"/>
    <cellStyle name="Comma 96 105" xfId="1075"/>
    <cellStyle name="Comma 96 121" xfId="1076"/>
    <cellStyle name="Comma 96 39" xfId="1077"/>
    <cellStyle name="Comma 96 97" xfId="1078"/>
    <cellStyle name="comma zerodec" xfId="1079"/>
    <cellStyle name="Comma0" xfId="1080"/>
    <cellStyle name="Comma0 1" xfId="1081"/>
    <cellStyle name="Comma0 1 1" xfId="1082"/>
    <cellStyle name="Comma0 1 2" xfId="1083"/>
    <cellStyle name="Comma0 1 3" xfId="1084"/>
    <cellStyle name="Comma0 1 4" xfId="1085"/>
    <cellStyle name="Comma0 1 5" xfId="1086"/>
    <cellStyle name="Comma0 1_Bao cao tien do thuc hien chi dao va ket qua thu hoi NQH" xfId="1087"/>
    <cellStyle name="Comma0 2" xfId="1088"/>
    <cellStyle name="Comma0 3" xfId="1089"/>
    <cellStyle name="Comma0 4" xfId="1090"/>
    <cellStyle name="Comma0 5" xfId="1091"/>
    <cellStyle name="Comma0 6" xfId="1092"/>
    <cellStyle name="Comma0_952-thue binh chanh" xfId="1093"/>
    <cellStyle name="Company Name" xfId="1094"/>
    <cellStyle name="Copied" xfId="1095"/>
    <cellStyle name="Copied 1" xfId="1096"/>
    <cellStyle name="Copied 2" xfId="1097"/>
    <cellStyle name="Copied 3" xfId="1098"/>
    <cellStyle name="Copied 4" xfId="1099"/>
    <cellStyle name="Copied 5" xfId="1100"/>
    <cellStyle name="Copied_Bao cao tien do thuc hien chi dao va ket qua thu hoi NQH" xfId="1101"/>
    <cellStyle name="COST1" xfId="1102"/>
    <cellStyle name="COST1 1" xfId="1103"/>
    <cellStyle name="COST1 2" xfId="1104"/>
    <cellStyle name="COST1 3" xfId="1105"/>
    <cellStyle name="COST1 4" xfId="1106"/>
    <cellStyle name="COST1 5" xfId="1107"/>
    <cellStyle name="COST1_Bao cao tien do thuc hien chi dao va ket qua thu hoi NQH" xfId="1108"/>
    <cellStyle name="Currency [00]" xfId="1109"/>
    <cellStyle name="Currency 0.0" xfId="1110"/>
    <cellStyle name="Currency 0.00" xfId="1111"/>
    <cellStyle name="Currency 0.000" xfId="1112"/>
    <cellStyle name="Currency0" xfId="1113"/>
    <cellStyle name="Currency0 1" xfId="1114"/>
    <cellStyle name="Currency0 1 1" xfId="1115"/>
    <cellStyle name="Currency0 1 2" xfId="1116"/>
    <cellStyle name="Currency0 1 3" xfId="1117"/>
    <cellStyle name="Currency0 1 4" xfId="1118"/>
    <cellStyle name="Currency0 1 5" xfId="1119"/>
    <cellStyle name="Currency0 1_Bao cao tien do thuc hien chi dao va ket qua thu hoi NQH" xfId="1120"/>
    <cellStyle name="Currency0 2" xfId="1121"/>
    <cellStyle name="Currency0 3" xfId="1122"/>
    <cellStyle name="Currency0 4" xfId="1123"/>
    <cellStyle name="Currency0 5" xfId="1124"/>
    <cellStyle name="Currency0 6" xfId="1125"/>
    <cellStyle name="Currency0_952-thue binh chanh" xfId="1126"/>
    <cellStyle name="Currency1" xfId="1127"/>
    <cellStyle name="DataPilot Category" xfId="1128"/>
    <cellStyle name="DataPilot Field" xfId="1129"/>
    <cellStyle name="DataPilot Value" xfId="1130"/>
    <cellStyle name="Date" xfId="1131"/>
    <cellStyle name="Date 1" xfId="1132"/>
    <cellStyle name="Date 1 1" xfId="1133"/>
    <cellStyle name="Date 1 2" xfId="1134"/>
    <cellStyle name="Date 1 3" xfId="1135"/>
    <cellStyle name="Date 1 4" xfId="1136"/>
    <cellStyle name="Date 1 5" xfId="1137"/>
    <cellStyle name="Date 1_Bao cao tien do thuc hien chi dao va ket qua thu hoi NQH" xfId="1138"/>
    <cellStyle name="Date 2" xfId="1139"/>
    <cellStyle name="Date 3" xfId="1140"/>
    <cellStyle name="Date 4" xfId="1141"/>
    <cellStyle name="Date 5" xfId="1142"/>
    <cellStyle name="Date 6" xfId="1143"/>
    <cellStyle name="Date Short" xfId="1144"/>
    <cellStyle name="Date_952-thue binh chanh" xfId="1145"/>
    <cellStyle name="Dezimal [0]_NEGS" xfId="1146"/>
    <cellStyle name="Dezimal_NEGS" xfId="1147"/>
    <cellStyle name="Dollar (zero dec)" xfId="1148"/>
    <cellStyle name="e" xfId="1149"/>
    <cellStyle name="ea" xfId="1150"/>
    <cellStyle name="ea 1" xfId="1151"/>
    <cellStyle name="ea 2" xfId="1152"/>
    <cellStyle name="ea 3" xfId="1153"/>
    <cellStyle name="ea 4" xfId="1154"/>
    <cellStyle name="ea 5" xfId="1155"/>
    <cellStyle name="ea_Bao cao tien do thuc hien chi dao va ket qua thu hoi NQH" xfId="1156"/>
    <cellStyle name="Enter Currency (0)" xfId="1157"/>
    <cellStyle name="Enter Currency (2)" xfId="1158"/>
    <cellStyle name="Enter Units (0)" xfId="1159"/>
    <cellStyle name="Enter Units (1)" xfId="1160"/>
    <cellStyle name="Enter Units (2)" xfId="1161"/>
    <cellStyle name="Entered" xfId="1162"/>
    <cellStyle name="Entered 1" xfId="1163"/>
    <cellStyle name="Entered 2" xfId="1164"/>
    <cellStyle name="Entered 3" xfId="1165"/>
    <cellStyle name="Entered 4" xfId="1166"/>
    <cellStyle name="Entered 5" xfId="1167"/>
    <cellStyle name="Entered_Bao cao tien do thuc hien chi dao va ket qua thu hoi NQH" xfId="1168"/>
    <cellStyle name="Euro" xfId="1169"/>
    <cellStyle name="Excel Built-in Comma" xfId="1170"/>
    <cellStyle name="Excel Built-in Normal" xfId="1171"/>
    <cellStyle name="Excel Built-in Normal 1" xfId="1172"/>
    <cellStyle name="Excel Built-in Normal 2" xfId="1173"/>
    <cellStyle name="Excel Built-in Normal 2 1" xfId="1174"/>
    <cellStyle name="Excel Built-in Normal 2 2" xfId="1175"/>
    <cellStyle name="Excel Built-in Normal 2 3" xfId="1176"/>
    <cellStyle name="Excel Built-in Normal 3" xfId="1177"/>
    <cellStyle name="Excel Built-in Normal 4" xfId="1178"/>
    <cellStyle name="Excel Built-in Normal 5" xfId="1179"/>
    <cellStyle name="Excel Built-in Normal 6" xfId="1180"/>
    <cellStyle name="Excel Built-in Normal 7" xfId="1181"/>
    <cellStyle name="Excel Built-in Normal_Bao cao tien do thuc hien chi dao va ket qua thu hoi NQH" xfId="1182"/>
    <cellStyle name="Excel_BuiltIn_Comma 2" xfId="1183"/>
    <cellStyle name="Explanatory Text" xfId="1184" builtinId="53" customBuiltin="1"/>
    <cellStyle name="Explanatory Text 1" xfId="1185"/>
    <cellStyle name="Explanatory Text 1 1" xfId="1186"/>
    <cellStyle name="Explanatory Text 1 2" xfId="1187"/>
    <cellStyle name="Explanatory Text 1 3" xfId="1188"/>
    <cellStyle name="Explanatory Text 1 4" xfId="1189"/>
    <cellStyle name="Explanatory Text 1 5" xfId="1190"/>
    <cellStyle name="Explanatory Text 2" xfId="1191"/>
    <cellStyle name="Explanatory Text 2 1" xfId="1192"/>
    <cellStyle name="Explanatory Text 2 2" xfId="1193"/>
    <cellStyle name="Explanatory Text 2 3" xfId="1194"/>
    <cellStyle name="Explanatory Text 2 4" xfId="1195"/>
    <cellStyle name="Explanatory Text 2 5" xfId="1196"/>
    <cellStyle name="Explanatory Text 2_Bao cao tien do thuc hien chi dao va ket qua thu hoi NQH" xfId="1197"/>
    <cellStyle name="Explanatory Text 3" xfId="1198"/>
    <cellStyle name="Explanatory Text 4" xfId="1199"/>
    <cellStyle name="f" xfId="1200"/>
    <cellStyle name="Fixed" xfId="1201"/>
    <cellStyle name="Fixed 1" xfId="1202"/>
    <cellStyle name="Fixed 1 1" xfId="1203"/>
    <cellStyle name="Fixed 1 2" xfId="1204"/>
    <cellStyle name="Fixed 1 3" xfId="1205"/>
    <cellStyle name="Fixed 1 4" xfId="1206"/>
    <cellStyle name="Fixed 1 5" xfId="1207"/>
    <cellStyle name="Fixed 1_Bao cao tien do thuc hien chi dao va ket qua thu hoi NQH" xfId="1208"/>
    <cellStyle name="Fixed 2" xfId="1209"/>
    <cellStyle name="Fixed 3" xfId="1210"/>
    <cellStyle name="Fixed 4" xfId="1211"/>
    <cellStyle name="Fixed 5" xfId="1212"/>
    <cellStyle name="Fixed 6" xfId="1213"/>
    <cellStyle name="Fixed_952-thue binh chanh" xfId="1214"/>
    <cellStyle name="Good" xfId="1215" builtinId="26" customBuiltin="1"/>
    <cellStyle name="Good 1" xfId="1216"/>
    <cellStyle name="Good 1 1" xfId="1217"/>
    <cellStyle name="Good 1 2" xfId="1218"/>
    <cellStyle name="Good 1 3" xfId="1219"/>
    <cellStyle name="Good 1 4" xfId="1220"/>
    <cellStyle name="Good 1 5" xfId="1221"/>
    <cellStyle name="Good 2" xfId="1222"/>
    <cellStyle name="Good 2 1" xfId="1223"/>
    <cellStyle name="Good 2 2" xfId="1224"/>
    <cellStyle name="Good 2 3" xfId="1225"/>
    <cellStyle name="Good 2 4" xfId="1226"/>
    <cellStyle name="Good 2 5" xfId="1227"/>
    <cellStyle name="Good 2_Bao cao tien do thuc hien chi dao va ket qua thu hoi NQH" xfId="1228"/>
    <cellStyle name="Good 3" xfId="1229"/>
    <cellStyle name="Good 4" xfId="1230"/>
    <cellStyle name="Grey" xfId="1231"/>
    <cellStyle name="Grey 1" xfId="1232"/>
    <cellStyle name="Grey 2" xfId="1233"/>
    <cellStyle name="Grey 3" xfId="1234"/>
    <cellStyle name="Grey 4" xfId="1235"/>
    <cellStyle name="Grey 5" xfId="1236"/>
    <cellStyle name="Grey_Bao cao tien do thuc hien chi dao va ket qua thu hoi NQH" xfId="1237"/>
    <cellStyle name="Group" xfId="1238"/>
    <cellStyle name="HAI" xfId="1239"/>
    <cellStyle name="Head 1" xfId="1240"/>
    <cellStyle name="HEADER" xfId="1241"/>
    <cellStyle name="HEADER 1" xfId="1242"/>
    <cellStyle name="HEADER 2" xfId="1243"/>
    <cellStyle name="HEADER 3" xfId="1244"/>
    <cellStyle name="HEADER 4" xfId="1245"/>
    <cellStyle name="HEADER 5" xfId="1246"/>
    <cellStyle name="HEADER_Bao cao tien do thuc hien chi dao va ket qua thu hoi NQH" xfId="1247"/>
    <cellStyle name="Header1" xfId="1248"/>
    <cellStyle name="Header1 1" xfId="1249"/>
    <cellStyle name="Header1 2" xfId="1250"/>
    <cellStyle name="Header1 3" xfId="1251"/>
    <cellStyle name="Header1 4" xfId="1252"/>
    <cellStyle name="Header1 5" xfId="1253"/>
    <cellStyle name="Header1_Bao cao tien do thuc hien chi dao va ket qua thu hoi NQH" xfId="1254"/>
    <cellStyle name="Header2" xfId="1255"/>
    <cellStyle name="Header2 1" xfId="1256"/>
    <cellStyle name="Header2 2" xfId="1257"/>
    <cellStyle name="Header2 3" xfId="1258"/>
    <cellStyle name="Header2 4" xfId="1259"/>
    <cellStyle name="Header2 5" xfId="1260"/>
    <cellStyle name="Header2_Bao cao tien do thuc hien chi dao va ket qua thu hoi NQH" xfId="1261"/>
    <cellStyle name="Heading 1" xfId="1262" builtinId="16" customBuiltin="1"/>
    <cellStyle name="Heading 1 1" xfId="1263"/>
    <cellStyle name="Heading 1 1 1" xfId="1264"/>
    <cellStyle name="Heading 1 1 2" xfId="1265"/>
    <cellStyle name="Heading 1 1 2 1" xfId="1266"/>
    <cellStyle name="Heading 1 1 2 2" xfId="1267"/>
    <cellStyle name="Heading 1 1 2 3" xfId="1268"/>
    <cellStyle name="Heading 1 1 2 4" xfId="1269"/>
    <cellStyle name="Heading 1 1 2 5" xfId="1270"/>
    <cellStyle name="Heading 1 1 3" xfId="1271"/>
    <cellStyle name="Heading 1 1 4" xfId="1272"/>
    <cellStyle name="Heading 1 1 5" xfId="1273"/>
    <cellStyle name="Heading 1 1 6" xfId="1274"/>
    <cellStyle name="Heading 1 1_Bao cao tien do thuc hien chi dao va ket qua thu hoi NQH" xfId="1275"/>
    <cellStyle name="Heading 1 2" xfId="1276"/>
    <cellStyle name="Heading 1 2 1" xfId="1277"/>
    <cellStyle name="Heading 1 2 2" xfId="1278"/>
    <cellStyle name="Heading 1 2 3" xfId="1279"/>
    <cellStyle name="Heading 1 2 4" xfId="1280"/>
    <cellStyle name="Heading 1 2 5" xfId="1281"/>
    <cellStyle name="Heading 1 2_Bao cao tien do thuc hien chi dao va ket qua thu hoi NQH" xfId="1282"/>
    <cellStyle name="Heading 1 3" xfId="1283"/>
    <cellStyle name="Heading 1 4" xfId="1284"/>
    <cellStyle name="Heading 2" xfId="1285" builtinId="17" customBuiltin="1"/>
    <cellStyle name="Heading 2 1" xfId="1286"/>
    <cellStyle name="Heading 2 1 1" xfId="1287"/>
    <cellStyle name="Heading 2 1 2" xfId="1288"/>
    <cellStyle name="Heading 2 1 2 1" xfId="1289"/>
    <cellStyle name="Heading 2 1 2 2" xfId="1290"/>
    <cellStyle name="Heading 2 1 2 3" xfId="1291"/>
    <cellStyle name="Heading 2 1 2 4" xfId="1292"/>
    <cellStyle name="Heading 2 1 2 5" xfId="1293"/>
    <cellStyle name="Heading 2 1 3" xfId="1294"/>
    <cellStyle name="Heading 2 1 4" xfId="1295"/>
    <cellStyle name="Heading 2 1 5" xfId="1296"/>
    <cellStyle name="Heading 2 1 6" xfId="1297"/>
    <cellStyle name="Heading 2 1_Bao cao tien do thuc hien chi dao va ket qua thu hoi NQH" xfId="1298"/>
    <cellStyle name="Heading 2 2" xfId="1299"/>
    <cellStyle name="Heading 2 2 1" xfId="1300"/>
    <cellStyle name="Heading 2 2 2" xfId="1301"/>
    <cellStyle name="Heading 2 2 3" xfId="1302"/>
    <cellStyle name="Heading 2 2 4" xfId="1303"/>
    <cellStyle name="Heading 2 2 5" xfId="1304"/>
    <cellStyle name="Heading 2 2_Bao cao tien do thuc hien chi dao va ket qua thu hoi NQH" xfId="1305"/>
    <cellStyle name="Heading 2 3" xfId="1306"/>
    <cellStyle name="Heading 2 4" xfId="1307"/>
    <cellStyle name="Heading 3" xfId="1308" builtinId="18" customBuiltin="1"/>
    <cellStyle name="Heading 3 1" xfId="1309"/>
    <cellStyle name="Heading 3 1 1" xfId="1310"/>
    <cellStyle name="Heading 3 1 2" xfId="1311"/>
    <cellStyle name="Heading 3 1 3" xfId="1312"/>
    <cellStyle name="Heading 3 1 4" xfId="1313"/>
    <cellStyle name="Heading 3 1 5" xfId="1314"/>
    <cellStyle name="Heading 3 1_Chi tieu KT" xfId="1315"/>
    <cellStyle name="Heading 3 2" xfId="1316"/>
    <cellStyle name="Heading 3 2 1" xfId="1317"/>
    <cellStyle name="Heading 3 2 2" xfId="1318"/>
    <cellStyle name="Heading 3 2 3" xfId="1319"/>
    <cellStyle name="Heading 3 2 4" xfId="1320"/>
    <cellStyle name="Heading 3 2 5" xfId="1321"/>
    <cellStyle name="Heading 3 2_Bao cao tien do thuc hien chi dao va ket qua thu hoi NQH" xfId="1322"/>
    <cellStyle name="Heading 3 3" xfId="1323"/>
    <cellStyle name="Heading 3 4" xfId="1324"/>
    <cellStyle name="Heading 4" xfId="1325" builtinId="19" customBuiltin="1"/>
    <cellStyle name="Heading 4 1" xfId="1326"/>
    <cellStyle name="Heading 4 1 1" xfId="1327"/>
    <cellStyle name="Heading 4 1 2" xfId="1328"/>
    <cellStyle name="Heading 4 1 3" xfId="1329"/>
    <cellStyle name="Heading 4 1 4" xfId="1330"/>
    <cellStyle name="Heading 4 1 5" xfId="1331"/>
    <cellStyle name="Heading 4 2" xfId="1332"/>
    <cellStyle name="Heading 4 2 1" xfId="1333"/>
    <cellStyle name="Heading 4 2 2" xfId="1334"/>
    <cellStyle name="Heading 4 2 3" xfId="1335"/>
    <cellStyle name="Heading 4 2 4" xfId="1336"/>
    <cellStyle name="Heading 4 2 5" xfId="1337"/>
    <cellStyle name="Heading 4 2_Bao cao tien do thuc hien chi dao va ket qua thu hoi NQH" xfId="1338"/>
    <cellStyle name="Heading 4 3" xfId="1339"/>
    <cellStyle name="Heading 4 4" xfId="1340"/>
    <cellStyle name="Heading No Underline" xfId="1341"/>
    <cellStyle name="Heading With Underline" xfId="1342"/>
    <cellStyle name="HEADING1" xfId="1343"/>
    <cellStyle name="Heading1 1" xfId="1344"/>
    <cellStyle name="Heading1 1 1" xfId="1345"/>
    <cellStyle name="Heading1 1 2" xfId="1346"/>
    <cellStyle name="Heading1 2" xfId="1347"/>
    <cellStyle name="Heading1 3" xfId="1348"/>
    <cellStyle name="Heading1 4" xfId="1349"/>
    <cellStyle name="Heading1_Giao chi tieu 10 huyen, thanh pho 2019 (Gui huyen,TP)" xfId="1350"/>
    <cellStyle name="HEADING2" xfId="1351"/>
    <cellStyle name="Heading2 1" xfId="1352"/>
    <cellStyle name="Heading2 2" xfId="1353"/>
    <cellStyle name="Heading2 3" xfId="1354"/>
    <cellStyle name="Heading2 4" xfId="1355"/>
    <cellStyle name="Heading2 5" xfId="1356"/>
    <cellStyle name="Heading2_Bao cao tien do thuc hien chi dao va ket qua thu hoi NQH" xfId="1357"/>
    <cellStyle name="HEADINGS" xfId="1358"/>
    <cellStyle name="HEADINGSTOP" xfId="1359"/>
    <cellStyle name="i·0" xfId="1360"/>
    <cellStyle name="Input" xfId="1361" builtinId="20" customBuiltin="1"/>
    <cellStyle name="Input [yellow]" xfId="1362"/>
    <cellStyle name="Input [yellow] 1" xfId="1363"/>
    <cellStyle name="Input [yellow] 2" xfId="1364"/>
    <cellStyle name="Input [yellow] 3" xfId="1365"/>
    <cellStyle name="Input [yellow] 4" xfId="1366"/>
    <cellStyle name="Input [yellow] 5" xfId="1367"/>
    <cellStyle name="Input [yellow]_Bao cao tien do thuc hien chi dao va ket qua thu hoi NQH" xfId="1368"/>
    <cellStyle name="Input 1" xfId="1369"/>
    <cellStyle name="Input 1 1" xfId="1370"/>
    <cellStyle name="Input 1 2" xfId="1371"/>
    <cellStyle name="Input 1 3" xfId="1372"/>
    <cellStyle name="Input 1 4" xfId="1373"/>
    <cellStyle name="Input 1 5" xfId="1374"/>
    <cellStyle name="Input 1_Chi tieu KT" xfId="1375"/>
    <cellStyle name="Input 10" xfId="1376"/>
    <cellStyle name="Input 2" xfId="1377"/>
    <cellStyle name="Input 2 1" xfId="1378"/>
    <cellStyle name="Input 2 2" xfId="1379"/>
    <cellStyle name="Input 2 3" xfId="1380"/>
    <cellStyle name="Input 2 4" xfId="1381"/>
    <cellStyle name="Input 2 5" xfId="1382"/>
    <cellStyle name="Input 2_Bao cao tien do thuc hien chi dao va ket qua thu hoi NQH" xfId="1383"/>
    <cellStyle name="Input 3" xfId="1384"/>
    <cellStyle name="Input 3 1" xfId="1385"/>
    <cellStyle name="Input 3 2" xfId="1386"/>
    <cellStyle name="Input 3 3" xfId="1387"/>
    <cellStyle name="Input 3 4" xfId="1388"/>
    <cellStyle name="Input 3 5" xfId="1389"/>
    <cellStyle name="Input 3_Chi tieu KT" xfId="1390"/>
    <cellStyle name="Input 4" xfId="1391"/>
    <cellStyle name="Input 4 1" xfId="1392"/>
    <cellStyle name="Input 4 2" xfId="1393"/>
    <cellStyle name="Input 4 3" xfId="1394"/>
    <cellStyle name="Input 4 4" xfId="1395"/>
    <cellStyle name="Input 4 5" xfId="1396"/>
    <cellStyle name="Input 4_Chi tieu KT" xfId="1397"/>
    <cellStyle name="Input 5" xfId="1398"/>
    <cellStyle name="Input 5 1" xfId="1399"/>
    <cellStyle name="Input 5 2" xfId="1400"/>
    <cellStyle name="Input 5 3" xfId="1401"/>
    <cellStyle name="Input 5 4" xfId="1402"/>
    <cellStyle name="Input 5 5" xfId="1403"/>
    <cellStyle name="Input 5_Chi tieu KT" xfId="1404"/>
    <cellStyle name="Input 6" xfId="1405"/>
    <cellStyle name="Input 6 1" xfId="1406"/>
    <cellStyle name="Input 6 2" xfId="1407"/>
    <cellStyle name="Input 6 3" xfId="1408"/>
    <cellStyle name="Input 6 4" xfId="1409"/>
    <cellStyle name="Input 6 5" xfId="1410"/>
    <cellStyle name="Input 6_Chi tieu KT" xfId="1411"/>
    <cellStyle name="Input 7" xfId="1412"/>
    <cellStyle name="Input 7 1" xfId="1413"/>
    <cellStyle name="Input 7 2" xfId="1414"/>
    <cellStyle name="Input 7 3" xfId="1415"/>
    <cellStyle name="Input 7 4" xfId="1416"/>
    <cellStyle name="Input 7 5" xfId="1417"/>
    <cellStyle name="Input 7_Chi tieu KT" xfId="1418"/>
    <cellStyle name="Input 8" xfId="1419"/>
    <cellStyle name="Input 8 1" xfId="1420"/>
    <cellStyle name="Input 8 2" xfId="1421"/>
    <cellStyle name="Input 8 3" xfId="1422"/>
    <cellStyle name="Input 8 4" xfId="1423"/>
    <cellStyle name="Input 8 5" xfId="1424"/>
    <cellStyle name="Input 8_Chi tieu KT" xfId="1425"/>
    <cellStyle name="Input 9" xfId="1426"/>
    <cellStyle name="Input Cells" xfId="1427"/>
    <cellStyle name="Input Cells 1" xfId="1428"/>
    <cellStyle name="Input Cells 2" xfId="1429"/>
    <cellStyle name="Input Cells 3" xfId="1430"/>
    <cellStyle name="Input Cells 4" xfId="1431"/>
    <cellStyle name="Input Cells 5" xfId="1432"/>
    <cellStyle name="Input Cells_Bao cao tien do thuc hien chi dao va ket qua thu hoi NQH" xfId="1433"/>
    <cellStyle name="khanh" xfId="1434"/>
    <cellStyle name="Ledger 17 x 11 in" xfId="1435"/>
    <cellStyle name="Link Currency (0)" xfId="1436"/>
    <cellStyle name="Link Currency (2)" xfId="1437"/>
    <cellStyle name="Link Units (0)" xfId="1438"/>
    <cellStyle name="Link Units (1)" xfId="1439"/>
    <cellStyle name="Link Units (2)" xfId="1440"/>
    <cellStyle name="Linked Cell" xfId="1441" builtinId="24" customBuiltin="1"/>
    <cellStyle name="Linked Cell 1" xfId="1442"/>
    <cellStyle name="Linked Cell 1 1" xfId="1443"/>
    <cellStyle name="Linked Cell 1 2" xfId="1444"/>
    <cellStyle name="Linked Cell 1 3" xfId="1445"/>
    <cellStyle name="Linked Cell 1 4" xfId="1446"/>
    <cellStyle name="Linked Cell 1 5" xfId="1447"/>
    <cellStyle name="Linked Cell 1_Chi tieu KT" xfId="1448"/>
    <cellStyle name="Linked Cell 2" xfId="1449"/>
    <cellStyle name="Linked Cell 2 1" xfId="1450"/>
    <cellStyle name="Linked Cell 2 2" xfId="1451"/>
    <cellStyle name="Linked Cell 2 3" xfId="1452"/>
    <cellStyle name="Linked Cell 2 4" xfId="1453"/>
    <cellStyle name="Linked Cell 2 5" xfId="1454"/>
    <cellStyle name="Linked Cell 2_Bao cao tien do thuc hien chi dao va ket qua thu hoi NQH" xfId="1455"/>
    <cellStyle name="Linked Cell 3" xfId="1456"/>
    <cellStyle name="Linked Cell 4" xfId="1457"/>
    <cellStyle name="Linked Cells" xfId="1458"/>
    <cellStyle name="Linked Cells 1" xfId="1459"/>
    <cellStyle name="Linked Cells 2" xfId="1460"/>
    <cellStyle name="Linked Cells 3" xfId="1461"/>
    <cellStyle name="Linked Cells 4" xfId="1462"/>
    <cellStyle name="Linked Cells 5" xfId="1463"/>
    <cellStyle name="Linked Cells_Bao cao tien do thuc hien chi dao va ket qua thu hoi NQH" xfId="1464"/>
    <cellStyle name="Loai CBDT" xfId="1465"/>
    <cellStyle name="Loai CT" xfId="1466"/>
    <cellStyle name="Loai GD" xfId="1467"/>
    <cellStyle name="MainHead" xfId="1468"/>
    <cellStyle name="Millares [0]_Well Timing" xfId="1469"/>
    <cellStyle name="Millares_Well Timing" xfId="1470"/>
    <cellStyle name="Milliers [0]_      " xfId="1471"/>
    <cellStyle name="Milliers_      " xfId="1472"/>
    <cellStyle name="Model" xfId="1473"/>
    <cellStyle name="Model 1" xfId="1474"/>
    <cellStyle name="Model 2" xfId="1475"/>
    <cellStyle name="Model 3" xfId="1476"/>
    <cellStyle name="Model 4" xfId="1477"/>
    <cellStyle name="Model 5" xfId="1478"/>
    <cellStyle name="Model_Bao cao tien do thuc hien chi dao va ket qua thu hoi NQH" xfId="1479"/>
    <cellStyle name="Mon?aire [0]_      " xfId="1480"/>
    <cellStyle name="Mon?aire_      " xfId="1481"/>
    <cellStyle name="Moneda [0]_Well Timing" xfId="1482"/>
    <cellStyle name="Moneda_Well Timing" xfId="1483"/>
    <cellStyle name="Monétaire [0]_      " xfId="1484"/>
    <cellStyle name="Monétaire_      " xfId="1485"/>
    <cellStyle name="n" xfId="1486"/>
    <cellStyle name="n 1" xfId="1487"/>
    <cellStyle name="n 2" xfId="1488"/>
    <cellStyle name="n 3" xfId="1489"/>
    <cellStyle name="n 4" xfId="1490"/>
    <cellStyle name="n 5" xfId="1491"/>
    <cellStyle name="n_Bao cao tien do thuc hien chi dao va ket qua thu hoi NQH" xfId="1492"/>
    <cellStyle name="n_LN70- NGAY 20.09.2013" xfId="1493"/>
    <cellStyle name="n_TONG HOP DIEN THANG 04.2014(5)" xfId="1494"/>
    <cellStyle name="Neutral" xfId="1495" builtinId="28" customBuiltin="1"/>
    <cellStyle name="Neutral 1" xfId="1496"/>
    <cellStyle name="Neutral 1 1" xfId="1497"/>
    <cellStyle name="Neutral 1 2" xfId="1498"/>
    <cellStyle name="Neutral 1 3" xfId="1499"/>
    <cellStyle name="Neutral 1 4" xfId="1500"/>
    <cellStyle name="Neutral 1 5" xfId="1501"/>
    <cellStyle name="Neutral 2" xfId="1502"/>
    <cellStyle name="Neutral 2 1" xfId="1503"/>
    <cellStyle name="Neutral 2 2" xfId="1504"/>
    <cellStyle name="Neutral 2 3" xfId="1505"/>
    <cellStyle name="Neutral 2 4" xfId="1506"/>
    <cellStyle name="Neutral 2 5" xfId="1507"/>
    <cellStyle name="Neutral 2_Bao cao tien do thuc hien chi dao va ket qua thu hoi NQH" xfId="1508"/>
    <cellStyle name="Neutral 3" xfId="1509"/>
    <cellStyle name="Neutral 4" xfId="1510"/>
    <cellStyle name="New Times Roman" xfId="1511"/>
    <cellStyle name="no dec" xfId="1512"/>
    <cellStyle name="ÑONVÒ" xfId="1513"/>
    <cellStyle name="ÑONVÒ 1" xfId="1514"/>
    <cellStyle name="ÑONVÒ 2" xfId="1515"/>
    <cellStyle name="ÑONVÒ 3" xfId="1516"/>
    <cellStyle name="ÑONVÒ 4" xfId="1517"/>
    <cellStyle name="ÑONVÒ 5" xfId="1518"/>
    <cellStyle name="ÑONVÒ_Bao cao tien do thuc hien chi dao va ket qua thu hoi NQH" xfId="1519"/>
    <cellStyle name="Normal" xfId="0" builtinId="0"/>
    <cellStyle name="Normal - Style1" xfId="1520"/>
    <cellStyle name="Normal - Style1 1" xfId="1521"/>
    <cellStyle name="Normal - Style1 2" xfId="1522"/>
    <cellStyle name="Normal - Style1 3" xfId="1523"/>
    <cellStyle name="Normal - Style1 4" xfId="1524"/>
    <cellStyle name="Normal - Style1 5" xfId="1525"/>
    <cellStyle name="Normal - Style1_Bao cao tien do thuc hien chi dao va ket qua thu hoi NQH" xfId="1526"/>
    <cellStyle name="Normal 10" xfId="1527"/>
    <cellStyle name="Normal 10 1" xfId="1528"/>
    <cellStyle name="Normal 10 2" xfId="1529"/>
    <cellStyle name="Normal 10 3" xfId="1530"/>
    <cellStyle name="Normal 10 4" xfId="1531"/>
    <cellStyle name="Normal 10 5" xfId="1532"/>
    <cellStyle name="Normal 10_Bao cao tien do thuc hien chi dao va ket qua thu hoi NQH" xfId="1533"/>
    <cellStyle name="Normal 104" xfId="1534"/>
    <cellStyle name="Normal 105" xfId="1535"/>
    <cellStyle name="Normal 106" xfId="1536"/>
    <cellStyle name="Normal 11" xfId="1537"/>
    <cellStyle name="Normal 11 1" xfId="1538"/>
    <cellStyle name="Normal 11 2" xfId="1539"/>
    <cellStyle name="Normal 11 3" xfId="1540"/>
    <cellStyle name="Normal 11 3 2" xfId="1541"/>
    <cellStyle name="Normal 11 4" xfId="1542"/>
    <cellStyle name="Normal 11 5" xfId="1543"/>
    <cellStyle name="Normal 11_Lạng Giang gửi lại 12.12 (Gui huyen,TP11.12) - Copy" xfId="1544"/>
    <cellStyle name="Normal 12" xfId="1545"/>
    <cellStyle name="Normal 12 1" xfId="1546"/>
    <cellStyle name="Normal 12 2" xfId="1547"/>
    <cellStyle name="Normal 12 3" xfId="1548"/>
    <cellStyle name="Normal 12 4" xfId="1549"/>
    <cellStyle name="Normal 12 5" xfId="1550"/>
    <cellStyle name="Normal 12_Bao cao tien do thuc hien chi dao va ket qua thu hoi NQH" xfId="1551"/>
    <cellStyle name="Normal 122" xfId="1552"/>
    <cellStyle name="Normal 13" xfId="1553"/>
    <cellStyle name="Normal 13 1" xfId="1554"/>
    <cellStyle name="Normal 13 2" xfId="1555"/>
    <cellStyle name="Normal 13 3" xfId="1556"/>
    <cellStyle name="Normal 13 4" xfId="1557"/>
    <cellStyle name="Normal 13 5" xfId="1558"/>
    <cellStyle name="Normal 13_TONG HOP DIEN THANG 04.2014(5)" xfId="1559"/>
    <cellStyle name="Normal 14" xfId="1560"/>
    <cellStyle name="Normal 14 1" xfId="1561"/>
    <cellStyle name="Normal 14 2" xfId="1562"/>
    <cellStyle name="Normal 14 3" xfId="1563"/>
    <cellStyle name="Normal 14 4" xfId="1564"/>
    <cellStyle name="Normal 14 5" xfId="1565"/>
    <cellStyle name="Normal 14_TONG HOP DIEN THANG 04.2014(5)" xfId="1566"/>
    <cellStyle name="Normal 144" xfId="1567"/>
    <cellStyle name="Normal 145" xfId="1568"/>
    <cellStyle name="Normal 146" xfId="1569"/>
    <cellStyle name="Normal 15" xfId="1570"/>
    <cellStyle name="Normal 15 1" xfId="1571"/>
    <cellStyle name="Normal 15 2" xfId="1572"/>
    <cellStyle name="Normal 15 3" xfId="1573"/>
    <cellStyle name="Normal 15 4" xfId="1574"/>
    <cellStyle name="Normal 15 5" xfId="1575"/>
    <cellStyle name="Normal 15_Bao cao tien do thuc hien chi dao va ket qua thu hoi NQH" xfId="1576"/>
    <cellStyle name="Normal 16" xfId="1577"/>
    <cellStyle name="Normal 16 2" xfId="1578"/>
    <cellStyle name="Normal 167" xfId="1579"/>
    <cellStyle name="Normal 17" xfId="1580"/>
    <cellStyle name="Normal 177" xfId="1581"/>
    <cellStyle name="Normal 179" xfId="1582"/>
    <cellStyle name="Normal 18" xfId="1583"/>
    <cellStyle name="Normal 187" xfId="1584"/>
    <cellStyle name="Normal 19" xfId="1585"/>
    <cellStyle name="Normal 190" xfId="1586"/>
    <cellStyle name="Normal 2" xfId="1587"/>
    <cellStyle name="Normal 2 1" xfId="1588"/>
    <cellStyle name="Normal 2 2" xfId="1589"/>
    <cellStyle name="Normal 2 3" xfId="1590"/>
    <cellStyle name="Normal 2 4" xfId="1591"/>
    <cellStyle name="Normal 2 5" xfId="1592"/>
    <cellStyle name="Normal 2 6" xfId="1593"/>
    <cellStyle name="Normal 2_3979 - Bieu XDKH DTXDCB 2015" xfId="1594"/>
    <cellStyle name="Normal 20" xfId="1595"/>
    <cellStyle name="Normal 206" xfId="1596"/>
    <cellStyle name="Normal 208" xfId="1597"/>
    <cellStyle name="Normal 209" xfId="1598"/>
    <cellStyle name="Normal 21" xfId="1599"/>
    <cellStyle name="Normal 22" xfId="1600"/>
    <cellStyle name="Normal 226" xfId="1601"/>
    <cellStyle name="Normal 23" xfId="1602"/>
    <cellStyle name="Normal 239" xfId="1603"/>
    <cellStyle name="Normal 24" xfId="1604"/>
    <cellStyle name="Normal 241" xfId="1605"/>
    <cellStyle name="Normal 245" xfId="1606"/>
    <cellStyle name="Normal 246" xfId="1607"/>
    <cellStyle name="Normal 249" xfId="1608"/>
    <cellStyle name="Normal 25" xfId="1609"/>
    <cellStyle name="Normal 26" xfId="1610"/>
    <cellStyle name="Normal 27" xfId="1611"/>
    <cellStyle name="Normal 28" xfId="1612"/>
    <cellStyle name="Normal 29" xfId="1613"/>
    <cellStyle name="Normal 3" xfId="1614"/>
    <cellStyle name="Normal 3 1" xfId="1615"/>
    <cellStyle name="Normal 3 2" xfId="1616"/>
    <cellStyle name="Normal 3 2 1" xfId="1617"/>
    <cellStyle name="Normal 3 2 2" xfId="1618"/>
    <cellStyle name="Normal 3 2 3" xfId="1619"/>
    <cellStyle name="Normal 3 2 4" xfId="1620"/>
    <cellStyle name="Normal 3 2 5" xfId="1621"/>
    <cellStyle name="Normal 3 2_Bao cao tien do thuc hien chi dao va ket qua thu hoi NQH" xfId="1622"/>
    <cellStyle name="Normal 3 3" xfId="1623"/>
    <cellStyle name="Normal 3 36" xfId="1624"/>
    <cellStyle name="Normal 3 4" xfId="1625"/>
    <cellStyle name="Normal 3 4 2" xfId="1626"/>
    <cellStyle name="Normal 3 5" xfId="1627"/>
    <cellStyle name="Normal 3 6" xfId="1628"/>
    <cellStyle name="Normal 3 7" xfId="1629"/>
    <cellStyle name="Normal 3_Bao cao tien do thuc hien chi dao va ket qua thu hoi NQH" xfId="1630"/>
    <cellStyle name="Normal 30" xfId="1631"/>
    <cellStyle name="Normal 31" xfId="1632"/>
    <cellStyle name="Normal 32" xfId="1633"/>
    <cellStyle name="Normal 33" xfId="1634"/>
    <cellStyle name="Normal 34" xfId="1635"/>
    <cellStyle name="Normal 35" xfId="1636"/>
    <cellStyle name="Normal 36" xfId="1637"/>
    <cellStyle name="Normal 37" xfId="1638"/>
    <cellStyle name="Normal 38" xfId="1639"/>
    <cellStyle name="Normal 39" xfId="1640"/>
    <cellStyle name="Normal 4" xfId="1641"/>
    <cellStyle name="Normal 4 1" xfId="1642"/>
    <cellStyle name="Normal 4 2" xfId="1643"/>
    <cellStyle name="Normal 4 3" xfId="1644"/>
    <cellStyle name="Normal 4 4" xfId="1645"/>
    <cellStyle name="Normal 4 5" xfId="1646"/>
    <cellStyle name="Normal 4 6" xfId="1647"/>
    <cellStyle name="Normal 4_3979 - Bieu XDKH DTXDCB 2015" xfId="1648"/>
    <cellStyle name="Normal 40" xfId="1649"/>
    <cellStyle name="Normal 41" xfId="1650"/>
    <cellStyle name="Normal 42" xfId="1651"/>
    <cellStyle name="Normal 43" xfId="1652"/>
    <cellStyle name="Normal 44" xfId="1653"/>
    <cellStyle name="Normal 45" xfId="1654"/>
    <cellStyle name="Normal 46" xfId="1655"/>
    <cellStyle name="Normal 47" xfId="1656"/>
    <cellStyle name="Normal 48" xfId="1657"/>
    <cellStyle name="Normal 49" xfId="1658"/>
    <cellStyle name="Normal 5" xfId="1659"/>
    <cellStyle name="Normal 5 1" xfId="1660"/>
    <cellStyle name="Normal 5 2" xfId="1661"/>
    <cellStyle name="Normal 5 3" xfId="1662"/>
    <cellStyle name="Normal 5 4" xfId="1663"/>
    <cellStyle name="Normal 5 5" xfId="1664"/>
    <cellStyle name="Normal 5 6" xfId="1665"/>
    <cellStyle name="Normal 5_Bieu 6 thang nam 2019" xfId="1666"/>
    <cellStyle name="Normal 50" xfId="1667"/>
    <cellStyle name="Normal 51" xfId="1668"/>
    <cellStyle name="Normal 52" xfId="1669"/>
    <cellStyle name="Normal 53" xfId="1670"/>
    <cellStyle name="Normal 54" xfId="1671"/>
    <cellStyle name="Normal 55" xfId="1672"/>
    <cellStyle name="Normal 56" xfId="1673"/>
    <cellStyle name="Normal 6" xfId="1674"/>
    <cellStyle name="Normal 6 1" xfId="1675"/>
    <cellStyle name="Normal 6 2" xfId="1676"/>
    <cellStyle name="Normal 6 3" xfId="1677"/>
    <cellStyle name="Normal 6 4" xfId="1678"/>
    <cellStyle name="Normal 6 5" xfId="1679"/>
    <cellStyle name="Normal 6_Chi tieu chu yeu 2020 (Quang)" xfId="1680"/>
    <cellStyle name="Normal 7" xfId="1681"/>
    <cellStyle name="Normal 7 1" xfId="1682"/>
    <cellStyle name="Normal 7 2" xfId="1683"/>
    <cellStyle name="Normal 7 3" xfId="1684"/>
    <cellStyle name="Normal 7 4" xfId="1685"/>
    <cellStyle name="Normal 7 5" xfId="1686"/>
    <cellStyle name="Normal 7_Bieu 6 thang nam 2019" xfId="1687"/>
    <cellStyle name="Normal 8" xfId="1688"/>
    <cellStyle name="Normal 8 1" xfId="1689"/>
    <cellStyle name="Normal 8 2" xfId="1690"/>
    <cellStyle name="Normal 8 3" xfId="1691"/>
    <cellStyle name="Normal 8 4" xfId="1692"/>
    <cellStyle name="Normal 8 5" xfId="1693"/>
    <cellStyle name="Normal 8_TONG HOP DIEN THANG 04.2014(5)" xfId="1694"/>
    <cellStyle name="Normal 9" xfId="1695"/>
    <cellStyle name="Normal 9 1" xfId="1696"/>
    <cellStyle name="Normal 9 2" xfId="1697"/>
    <cellStyle name="Normal 9 3" xfId="1698"/>
    <cellStyle name="Normal 9 4" xfId="1699"/>
    <cellStyle name="Normal 9 5" xfId="1700"/>
    <cellStyle name="Normal 9_Lạng Giang gửi lại 12.12 (Gui huyen,TP11.12) - Copy" xfId="1701"/>
    <cellStyle name="Normal 90" xfId="1702"/>
    <cellStyle name="Normal 95" xfId="1703"/>
    <cellStyle name="Normal_3978 - Bieu XDKH 2015 phan DP" xfId="1704"/>
    <cellStyle name="Normal_Bieu ke hoach phat trien KT-XH 5 nam ( 2011-2015)" xfId="1705"/>
    <cellStyle name="Normal_Bieu KH 5 nam 2016-2020 (KTN) 03-11-2014" xfId="1706"/>
    <cellStyle name="Normal_Bieu KH-XH 2016-2020 (thg10)" xfId="1707"/>
    <cellStyle name="Normal_Bieu KT-XH nam 2016 Trinh HDND (9-12-2015) Moi" xfId="1708"/>
    <cellStyle name="Normal_Bieu mau (CV )" xfId="1709"/>
    <cellStyle name="Normal_bieu mau huong dan 1" xfId="1710"/>
    <cellStyle name="Normal_Bieu XDKH 2013 phan DP_final" xfId="1711"/>
    <cellStyle name="Normal_Phuong an tang truong GDP ngay 15-6-2012" xfId="1712"/>
    <cellStyle name="Normal_So Van Hoa" xfId="1713"/>
    <cellStyle name="Normal_So Van Hoa_Van hoa-Xa hoi-Moi truong" xfId="1714"/>
    <cellStyle name="Normal_Vu Quan ly QH_BieuBaocaoQuyhoach2011_Bieu XDKH 2013 phan DP_final" xfId="1715"/>
    <cellStyle name="Note" xfId="1716" builtinId="10" customBuiltin="1"/>
    <cellStyle name="Note 1" xfId="1717"/>
    <cellStyle name="Note 1 1" xfId="1718"/>
    <cellStyle name="Note 1 2" xfId="1719"/>
    <cellStyle name="Note 1 3" xfId="1720"/>
    <cellStyle name="Note 1 4" xfId="1721"/>
    <cellStyle name="Note 1 5" xfId="1722"/>
    <cellStyle name="Note 1_Chi tieu KT" xfId="1723"/>
    <cellStyle name="Note 2" xfId="1724"/>
    <cellStyle name="Note 2 1" xfId="1725"/>
    <cellStyle name="Note 2 2" xfId="1726"/>
    <cellStyle name="Note 2 3" xfId="1727"/>
    <cellStyle name="Note 2 4" xfId="1728"/>
    <cellStyle name="Note 2 5" xfId="1729"/>
    <cellStyle name="Note 2_Bao cao tien do thuc hien chi dao va ket qua thu hoi NQH" xfId="1730"/>
    <cellStyle name="Note 3" xfId="1731"/>
    <cellStyle name="Note 4" xfId="1732"/>
    <cellStyle name="NWM" xfId="1733"/>
    <cellStyle name="Œ…‹æØ‚è [0.00]_laroux" xfId="1734"/>
    <cellStyle name="Œ…‹æØ‚è_laroux" xfId="1735"/>
    <cellStyle name="oft Excel]_x000d__x000a_Comment=open=/f ‚ðw’è‚·‚é‚ÆAƒ†[ƒU[’è‹`ŠÖ”‚ðŠÖ”“\‚è•t‚¯‚Ìˆê——‚É“o˜^‚·‚é‚±‚Æ‚ª‚Å‚«‚Ü‚·B_x000d__x000a_Maximized" xfId="1736"/>
    <cellStyle name="oft Excel]_x000d__x000a_Comment=open=/f ‚ðŽw’è‚·‚é‚ÆAƒ†[ƒU[’è‹`ŠÖ”‚ðŠÖ”“\‚è•t‚¯‚Ìˆê——‚É“o˜^‚·‚é‚±‚Æ‚ª‚Å‚«‚Ü‚·B_x000d__x000a_Maximized" xfId="1737"/>
    <cellStyle name="omma [0]_Mktg Prog" xfId="1738"/>
    <cellStyle name="ormal_Sheet1_1" xfId="1739"/>
    <cellStyle name="Output" xfId="1740" builtinId="21" customBuiltin="1"/>
    <cellStyle name="Output 1" xfId="1741"/>
    <cellStyle name="Output 1 1" xfId="1742"/>
    <cellStyle name="Output 1 2" xfId="1743"/>
    <cellStyle name="Output 1 3" xfId="1744"/>
    <cellStyle name="Output 1 4" xfId="1745"/>
    <cellStyle name="Output 1 5" xfId="1746"/>
    <cellStyle name="Output 1_Chi tieu KT" xfId="1747"/>
    <cellStyle name="Output 2" xfId="1748"/>
    <cellStyle name="Output 2 1" xfId="1749"/>
    <cellStyle name="Output 2 2" xfId="1750"/>
    <cellStyle name="Output 2 3" xfId="1751"/>
    <cellStyle name="Output 2 4" xfId="1752"/>
    <cellStyle name="Output 2 5" xfId="1753"/>
    <cellStyle name="Output 2_Bao cao tien do thuc hien chi dao va ket qua thu hoi NQH" xfId="1754"/>
    <cellStyle name="Output 3" xfId="1755"/>
    <cellStyle name="Output 4" xfId="1756"/>
    <cellStyle name="per.style" xfId="1757"/>
    <cellStyle name="per.style 1" xfId="1758"/>
    <cellStyle name="per.style 2" xfId="1759"/>
    <cellStyle name="per.style 3" xfId="1760"/>
    <cellStyle name="per.style 4" xfId="1761"/>
    <cellStyle name="per.style 5" xfId="1762"/>
    <cellStyle name="per.style_Bao cao tien do thuc hien chi dao va ket qua thu hoi NQH" xfId="1763"/>
    <cellStyle name="Percent %" xfId="1764"/>
    <cellStyle name="Percent % Long Underline" xfId="1765"/>
    <cellStyle name="Percent [0]" xfId="1766"/>
    <cellStyle name="Percent [00]" xfId="1767"/>
    <cellStyle name="Percent [2]" xfId="1768"/>
    <cellStyle name="Percent [2] 1" xfId="1769"/>
    <cellStyle name="Percent [2] 2" xfId="1770"/>
    <cellStyle name="Percent [2] 3" xfId="1771"/>
    <cellStyle name="Percent [2] 4" xfId="1772"/>
    <cellStyle name="Percent [2] 5" xfId="1773"/>
    <cellStyle name="Percent [2]_Bao cao tien do thuc hien chi dao va ket qua thu hoi NQH" xfId="1774"/>
    <cellStyle name="Percent 0.0%" xfId="1775"/>
    <cellStyle name="Percent 0.0% Long Underline" xfId="1776"/>
    <cellStyle name="Percent 0.00%" xfId="1777"/>
    <cellStyle name="Percent 0.00% Long Underline" xfId="1778"/>
    <cellStyle name="Percent 0.000%" xfId="1779"/>
    <cellStyle name="Percent 0.000% Long Underline" xfId="1780"/>
    <cellStyle name="Percent 2" xfId="1781"/>
    <cellStyle name="Percent 2 1" xfId="1782"/>
    <cellStyle name="Percent 2 2" xfId="1783"/>
    <cellStyle name="Percent 2 3" xfId="1784"/>
    <cellStyle name="Percent 2 4" xfId="1785"/>
    <cellStyle name="Percent 2 5" xfId="1786"/>
    <cellStyle name="Percent 2_Bao cao tien do thuc hien chi dao va ket qua thu hoi NQH" xfId="1787"/>
    <cellStyle name="Percent 3" xfId="1788"/>
    <cellStyle name="Percent 3 1" xfId="1789"/>
    <cellStyle name="Percent 3 2" xfId="1790"/>
    <cellStyle name="Percent 3 3" xfId="1791"/>
    <cellStyle name="Percent 3 4" xfId="1792"/>
    <cellStyle name="Percent 3 5" xfId="1793"/>
    <cellStyle name="Percent 3_Lạng Giang gửi lại 12.12 (Gui huyen,TP11.12) - Copy" xfId="1794"/>
    <cellStyle name="Percent 4" xfId="1795"/>
    <cellStyle name="Percent 4 1" xfId="1796"/>
    <cellStyle name="Percent 4 2" xfId="1797"/>
    <cellStyle name="Percent 4 3" xfId="1798"/>
    <cellStyle name="Percent 4 4" xfId="1799"/>
    <cellStyle name="Percent 4 5" xfId="1800"/>
    <cellStyle name="Percent 4_Bao cao tien do thuc hien chi dao va ket qua thu hoi NQH" xfId="1801"/>
    <cellStyle name="Percent 5" xfId="1802"/>
    <cellStyle name="Percent 5 1" xfId="1803"/>
    <cellStyle name="Percent 5 2" xfId="1804"/>
    <cellStyle name="Percent 5 3" xfId="1805"/>
    <cellStyle name="Percent 5 4" xfId="1806"/>
    <cellStyle name="Percent 5 5" xfId="1807"/>
    <cellStyle name="Percent 5_Lạng Giang gửi lại 12.12 (Gui huyen,TP11.12) - Copy" xfId="1808"/>
    <cellStyle name="PERCENTAGE" xfId="1809"/>
    <cellStyle name="PERCENTAGE 1" xfId="1810"/>
    <cellStyle name="PERCENTAGE 2" xfId="1811"/>
    <cellStyle name="PERCENTAGE 3" xfId="1812"/>
    <cellStyle name="PERCENTAGE 4" xfId="1813"/>
    <cellStyle name="PERCENTAGE 5" xfId="1814"/>
    <cellStyle name="PERCENTAGE_Bao cao tien do thuc hien chi dao va ket qua thu hoi NQH" xfId="1815"/>
    <cellStyle name="PrePop Currency (0)" xfId="1816"/>
    <cellStyle name="PrePop Currency (2)" xfId="1817"/>
    <cellStyle name="PrePop Units (0)" xfId="1818"/>
    <cellStyle name="PrePop Units (1)" xfId="1819"/>
    <cellStyle name="PrePop Units (2)" xfId="1820"/>
    <cellStyle name="pricing" xfId="1821"/>
    <cellStyle name="pricing 1" xfId="1822"/>
    <cellStyle name="pricing 2" xfId="1823"/>
    <cellStyle name="pricing 3" xfId="1824"/>
    <cellStyle name="pricing 4" xfId="1825"/>
    <cellStyle name="pricing 5" xfId="1826"/>
    <cellStyle name="pricing_Bao cao tien do thuc hien chi dao va ket qua thu hoi NQH" xfId="1827"/>
    <cellStyle name="PSChar" xfId="1828"/>
    <cellStyle name="PSChar 1" xfId="1829"/>
    <cellStyle name="PSChar 2" xfId="1830"/>
    <cellStyle name="PSChar 3" xfId="1831"/>
    <cellStyle name="PSChar 4" xfId="1832"/>
    <cellStyle name="PSChar 5" xfId="1833"/>
    <cellStyle name="PSChar_Bao cao tien do thuc hien chi dao va ket qua thu hoi NQH" xfId="1834"/>
    <cellStyle name="PSHeading" xfId="1835"/>
    <cellStyle name="regstoresfromspecstores" xfId="1836"/>
    <cellStyle name="Result 3_DOI CHIEU SO DU 31-12-2012-ACB" xfId="1837"/>
    <cellStyle name="RevList" xfId="1838"/>
    <cellStyle name="RevList 1" xfId="1839"/>
    <cellStyle name="RevList 2" xfId="1840"/>
    <cellStyle name="RevList 3" xfId="1841"/>
    <cellStyle name="RevList 4" xfId="1842"/>
    <cellStyle name="RevList 5" xfId="1843"/>
    <cellStyle name="RevList_Bao cao tien do thuc hien chi dao va ket qua thu hoi NQH" xfId="1844"/>
    <cellStyle name="S—_x0008_" xfId="1845"/>
    <cellStyle name="SHADEDSTORES" xfId="1846"/>
    <cellStyle name="specstores" xfId="1847"/>
    <cellStyle name="Standard_DB" xfId="1848"/>
    <cellStyle name="Style 1" xfId="1849"/>
    <cellStyle name="Style 1 1" xfId="1850"/>
    <cellStyle name="Style 1 2" xfId="1851"/>
    <cellStyle name="Style 1 3" xfId="1852"/>
    <cellStyle name="Style 1 4" xfId="1853"/>
    <cellStyle name="Style 1 5" xfId="1854"/>
    <cellStyle name="Style 1_Bang ke chi tiet QT CT" xfId="1855"/>
    <cellStyle name="Style 10" xfId="1856"/>
    <cellStyle name="Style 11" xfId="1857"/>
    <cellStyle name="Style 12" xfId="1858"/>
    <cellStyle name="Style 13" xfId="1859"/>
    <cellStyle name="Style 14" xfId="1860"/>
    <cellStyle name="Style 15" xfId="1861"/>
    <cellStyle name="Style 16" xfId="1862"/>
    <cellStyle name="Style 17" xfId="1863"/>
    <cellStyle name="Style 18" xfId="1864"/>
    <cellStyle name="Style 19" xfId="1865"/>
    <cellStyle name="Style 2" xfId="1866"/>
    <cellStyle name="Style 2 1" xfId="1867"/>
    <cellStyle name="Style 2 2" xfId="1868"/>
    <cellStyle name="Style 2 3" xfId="1869"/>
    <cellStyle name="Style 2 4" xfId="1870"/>
    <cellStyle name="Style 2 5" xfId="1871"/>
    <cellStyle name="Style 2_Bao cao tien do thuc hien chi dao va ket qua thu hoi NQH" xfId="1872"/>
    <cellStyle name="Style 20" xfId="1873"/>
    <cellStyle name="Style 21" xfId="1874"/>
    <cellStyle name="Style 22" xfId="1875"/>
    <cellStyle name="Style 23" xfId="1876"/>
    <cellStyle name="Style 24" xfId="1877"/>
    <cellStyle name="Style 25" xfId="1878"/>
    <cellStyle name="Style 26" xfId="1879"/>
    <cellStyle name="Style 27" xfId="1880"/>
    <cellStyle name="Style 28" xfId="1881"/>
    <cellStyle name="Style 29" xfId="1882"/>
    <cellStyle name="Style 3" xfId="1883"/>
    <cellStyle name="Style 3 1" xfId="1884"/>
    <cellStyle name="Style 3 2" xfId="1885"/>
    <cellStyle name="Style 3 3" xfId="1886"/>
    <cellStyle name="Style 3 4" xfId="1887"/>
    <cellStyle name="Style 3 5" xfId="1888"/>
    <cellStyle name="Style 3_Bao cao tien do thuc hien chi dao va ket qua thu hoi NQH" xfId="1889"/>
    <cellStyle name="Style 30" xfId="1890"/>
    <cellStyle name="Style 31" xfId="1891"/>
    <cellStyle name="Style 32" xfId="1892"/>
    <cellStyle name="Style 33" xfId="1893"/>
    <cellStyle name="Style 34" xfId="1894"/>
    <cellStyle name="Style 35" xfId="1895"/>
    <cellStyle name="Style 36" xfId="1896"/>
    <cellStyle name="Style 37" xfId="1897"/>
    <cellStyle name="Style 38" xfId="1898"/>
    <cellStyle name="Style 39" xfId="1899"/>
    <cellStyle name="Style 4" xfId="1900"/>
    <cellStyle name="Style 4 1" xfId="1901"/>
    <cellStyle name="Style 4 2" xfId="1902"/>
    <cellStyle name="Style 4 3" xfId="1903"/>
    <cellStyle name="Style 4 4" xfId="1904"/>
    <cellStyle name="Style 4 5" xfId="1905"/>
    <cellStyle name="Style 4_Bao cao tien do thuc hien chi dao va ket qua thu hoi NQH" xfId="1906"/>
    <cellStyle name="Style 40" xfId="1907"/>
    <cellStyle name="Style 41" xfId="1908"/>
    <cellStyle name="Style 42" xfId="1909"/>
    <cellStyle name="Style 43" xfId="1910"/>
    <cellStyle name="Style 44" xfId="1911"/>
    <cellStyle name="Style 45" xfId="1912"/>
    <cellStyle name="Style 46" xfId="1913"/>
    <cellStyle name="Style 47" xfId="1914"/>
    <cellStyle name="Style 48" xfId="1915"/>
    <cellStyle name="Style 5" xfId="1916"/>
    <cellStyle name="Style 6" xfId="1917"/>
    <cellStyle name="Style 7" xfId="1918"/>
    <cellStyle name="Style 8" xfId="1919"/>
    <cellStyle name="Style 9" xfId="1920"/>
    <cellStyle name="Style Date" xfId="1921"/>
    <cellStyle name="subhead" xfId="1922"/>
    <cellStyle name="subhead 1" xfId="1923"/>
    <cellStyle name="subhead 2" xfId="1924"/>
    <cellStyle name="subhead 3" xfId="1925"/>
    <cellStyle name="subhead 4" xfId="1926"/>
    <cellStyle name="subhead 5" xfId="1927"/>
    <cellStyle name="subhead_Bao cao tien do thuc hien chi dao va ket qua thu hoi NQH" xfId="1928"/>
    <cellStyle name="Subtotal" xfId="1929"/>
    <cellStyle name="Subtotal 1" xfId="1930"/>
    <cellStyle name="Subtotal 2" xfId="1931"/>
    <cellStyle name="Subtotal 3" xfId="1932"/>
    <cellStyle name="Subtotal 4" xfId="1933"/>
    <cellStyle name="Subtotal 5" xfId="1934"/>
    <cellStyle name="Subtotal_Bao cao tien do thuc hien chi dao va ket qua thu hoi NQH" xfId="1935"/>
    <cellStyle name="symbol" xfId="1936"/>
    <cellStyle name="T" xfId="1937"/>
    <cellStyle name="T 1" xfId="1938"/>
    <cellStyle name="T 2" xfId="1939"/>
    <cellStyle name="T 3" xfId="1940"/>
    <cellStyle name="T 4" xfId="1941"/>
    <cellStyle name="T 5" xfId="1942"/>
    <cellStyle name="T_Bao cao tien do thuc hien chi dao va ket qua thu hoi NQH" xfId="1943"/>
    <cellStyle name="T_Bao cao tien do thuc hien chi dao va ket qua thu hoi NQH_Chi tieu KT" xfId="1944"/>
    <cellStyle name="T_Bao cao tien do thuc hien chi dao va ket qua thu hoi NQH_Chi tieu KT_1" xfId="1945"/>
    <cellStyle name="T_Bao cao tien do thuc hien chi dao va ket qua thu hoi NQH_Chi tieu KT_Quy hoach" xfId="1946"/>
    <cellStyle name="T_Bao cao tien do thuc hien chi dao va ket qua thu hoi NQH_Chi tieu KT_Quy hoach_Van hoa-Xa hoi-Moi truong" xfId="1947"/>
    <cellStyle name="T_Bao cao tien do thuc hien chi dao va ket qua thu hoi NQH_Chi tieu KT_Van hoa-Xa hoi-Moi truong" xfId="1948"/>
    <cellStyle name="T_Bao cao tien do thuc hien chi dao va ket qua thu hoi NQH_Chi tieu KT_Van hoa-Xa hoi-Moi truong_1" xfId="1949"/>
    <cellStyle name="T_Bao cao tien do thuc hien chi dao va ket qua thu hoi NQH_Chi tieu KT_Van hoa-Xa hoi-Moi truong_Van hoa-Xa hoi-Moi truong" xfId="1950"/>
    <cellStyle name="T_Bao cao tien do thuc hien chi dao va ket qua thu hoi NQH_KH 2020" xfId="1951"/>
    <cellStyle name="T_Bao cao tien do thuc hien chi dao va ket qua thu hoi NQH_KH 2020_KH 2020" xfId="1952"/>
    <cellStyle name="T_Bao cao tien do thuc hien chi dao va ket qua thu hoi NQH_KH 2020_UTH2019" xfId="1953"/>
    <cellStyle name="T_Bao cao tien do thuc hien chi dao va ket qua thu hoi NQH_Van hoa-Xa hoi-Moi truong" xfId="1954"/>
    <cellStyle name="T_Chi tieu KT" xfId="1955"/>
    <cellStyle name="T_Chi tieu KT_1" xfId="1956"/>
    <cellStyle name="T_Chi tieu KT_Quy hoach" xfId="1957"/>
    <cellStyle name="T_Chi tieu KT_Quy hoach_Van hoa-Xa hoi-Moi truong" xfId="1958"/>
    <cellStyle name="T_Chi tieu KT_Van hoa-Xa hoi-Moi truong" xfId="1959"/>
    <cellStyle name="T_Chi tieu KT_Van hoa-Xa hoi-Moi truong_1" xfId="1960"/>
    <cellStyle name="T_Chi tieu KT_Van hoa-Xa hoi-Moi truong_Van hoa-Xa hoi-Moi truong" xfId="1961"/>
    <cellStyle name="T_Giao chi tieu 10 huyen, thanh pho 2019 (Gui huyen,TP)" xfId="1962"/>
    <cellStyle name="T_Giao chi tieu 10 huyen, thanh pho 2019 (Gui huyen,TP)_Chi tieu chu yeu 2020 (Quang)" xfId="1963"/>
    <cellStyle name="T_Giao chi tieu 10 huyen, thanh pho 2019 (Gui huyen,TP)_Chi tieu KT" xfId="1964"/>
    <cellStyle name="T_Giao chi tieu 10 huyen, thanh pho 2019 (Gui huyen,TP)_Chi tieu KT_1" xfId="1965"/>
    <cellStyle name="T_Giao chi tieu 10 huyen, thanh pho 2019 (Gui huyen,TP)_Chi tieu KT_1_Quy hoach" xfId="1966"/>
    <cellStyle name="T_Giao chi tieu 10 huyen, thanh pho 2019 (Gui huyen,TP)_Chi tieu KT_1_Quy hoach_Van hoa-Xa hoi-Moi truong" xfId="1967"/>
    <cellStyle name="T_Giao chi tieu 10 huyen, thanh pho 2019 (Gui huyen,TP)_Chi tieu KT_1_Van hoa-Xa hoi-Moi truong" xfId="1968"/>
    <cellStyle name="T_Giao chi tieu 10 huyen, thanh pho 2019 (Gui huyen,TP)_Chi tieu KT_1_Van hoa-Xa hoi-Moi truong_1" xfId="1969"/>
    <cellStyle name="T_Giao chi tieu 10 huyen, thanh pho 2019 (Gui huyen,TP)_Chi tieu KT_1_Van hoa-Xa hoi-Moi truong_Van hoa-Xa hoi-Moi truong" xfId="1970"/>
    <cellStyle name="T_Giao chi tieu 10 huyen, thanh pho 2019 (Gui huyen,TP)_Chi tieu KT_2" xfId="1971"/>
    <cellStyle name="T_Giao chi tieu 10 huyen, thanh pho 2019 (Gui huyen,TP)_Chi tieu KT_NSNN" xfId="1972"/>
    <cellStyle name="T_Giao chi tieu 10 huyen, thanh pho 2019 (Gui huyen,TP)_Chi tieu KT_Quy hoach" xfId="1973"/>
    <cellStyle name="T_Giao chi tieu 10 huyen, thanh pho 2019 (Gui huyen,TP)_Chi tieu KT_Quy hoach_NSNN" xfId="1974"/>
    <cellStyle name="T_Giao chi tieu 10 huyen, thanh pho 2019 (Gui huyen,TP)_Chi tieu KT_Quy hoach_Van hoa-Xa hoi-Moi truong" xfId="1975"/>
    <cellStyle name="T_Giao chi tieu 10 huyen, thanh pho 2019 (Gui huyen,TP)_Chi tieu KT_Quy hoach_Van hoa-Xa hoi-Moi truong_1" xfId="1976"/>
    <cellStyle name="T_Giao chi tieu 10 huyen, thanh pho 2019 (Gui huyen,TP)_Chi tieu KT_Quy hoach_Van hoa-Xa hoi-Moi truong_2" xfId="1977"/>
    <cellStyle name="T_Giao chi tieu 10 huyen, thanh pho 2019 (Gui huyen,TP)_Chi tieu KT_Van hoa-Xa hoi-Moi truong" xfId="1978"/>
    <cellStyle name="T_Giao chi tieu 10 huyen, thanh pho 2019 (Gui huyen,TP)_Chi tieu KT_Van hoa-Xa hoi-Moi truong_1" xfId="1979"/>
    <cellStyle name="T_Giao chi tieu 10 huyen, thanh pho 2019 (Gui huyen,TP)_Chi tieu KT_Van hoa-Xa hoi-Moi truong_2" xfId="1980"/>
    <cellStyle name="T_Giao chi tieu 10 huyen, thanh pho 2019 (Gui huyen,TP)_Chi tieu KT_Van hoa-Xa hoi-Moi truong_3" xfId="1981"/>
    <cellStyle name="T_Giao chi tieu 10 huyen, thanh pho 2019 (Gui huyen,TP)_Chi tieu KT_Van hoa-Xa hoi-Moi truong_NSNN" xfId="1982"/>
    <cellStyle name="T_Giao chi tieu 10 huyen, thanh pho 2019 (Gui huyen,TP)_Chi tieu KT_Van hoa-Xa hoi-Moi truong_Van hoa-Xa hoi-Moi truong" xfId="1983"/>
    <cellStyle name="T_Giao chi tieu 10 huyen, thanh pho 2019 (Gui huyen,TP)_Chi tieu KT_Van hoa-Xa hoi-Moi truong_Van hoa-Xa hoi-Moi truong_1" xfId="1984"/>
    <cellStyle name="T_Giao chi tieu 10 huyen, thanh pho 2019 (Gui huyen,TP)_Chi tieu KT_Van hoa-Xa hoi-Moi truong_Van hoa-Xa hoi-Moi truong_2" xfId="1985"/>
    <cellStyle name="T_Giao chi tieu 10 huyen, thanh pho 2019 (Gui huyen,TP)_KH 2020" xfId="1986"/>
    <cellStyle name="T_Giao chi tieu 10 huyen, thanh pho 2019 (Gui huyen,TP)_KH 2020_1" xfId="1987"/>
    <cellStyle name="T_Giao chi tieu 10 huyen, thanh pho 2019 (Gui huyen,TP)_KH 2020_2" xfId="1988"/>
    <cellStyle name="T_Giao chi tieu 10 huyen, thanh pho 2019 (Gui huyen,TP)_KH 2020_KH 2020" xfId="1989"/>
    <cellStyle name="T_Giao chi tieu 10 huyen, thanh pho 2019 (Gui huyen,TP)_KH 2020_UTH2019" xfId="1990"/>
    <cellStyle name="T_Giao chi tieu 10 huyen, thanh pho 2019 (Gui huyen,TP)_NN" xfId="1991"/>
    <cellStyle name="T_Giao chi tieu 10 huyen, thanh pho 2019 (Gui huyen,TP)_NSNN" xfId="1992"/>
    <cellStyle name="T_Giao chi tieu 10 huyen, thanh pho 2019 (Gui huyen,TP)_UTH2019" xfId="1993"/>
    <cellStyle name="T_Giao chi tieu 10 huyen, thanh pho 2019 (Gui huyen,TP)_Van hoa-Xa hoi-Moi truong" xfId="1994"/>
    <cellStyle name="T_Giao chi tieu 10 huyen, thanh pho 2019 (Gui huyen,TP)_Van hoa-Xa hoi-Moi truong_1" xfId="1995"/>
    <cellStyle name="T_Giao chi tieu 10 huyen, thanh pho 2019 (Gui huyen,TP)_Van hoa-Xa hoi-Moi truong_2" xfId="1996"/>
    <cellStyle name="T_Giao chi tieu 10 huyen, thanh pho 2019 (Gui huyen,TP)_Van hoa-Xa hoi-Moi truong_Van hoa-Xa hoi-Moi truong" xfId="1997"/>
    <cellStyle name="T_KH 2020" xfId="1998"/>
    <cellStyle name="T_KH 2020_KH 2020" xfId="1999"/>
    <cellStyle name="T_KH 2020_UTH2019" xfId="2000"/>
    <cellStyle name="T_LN70- NGAY 20.09.2013" xfId="2001"/>
    <cellStyle name="T_LN70- NGAY 20.09.2013_Chi tieu KT" xfId="2002"/>
    <cellStyle name="T_LN70- NGAY 20.09.2013_Chi tieu KT_1" xfId="2003"/>
    <cellStyle name="T_LN70- NGAY 20.09.2013_Chi tieu KT_Quy hoach" xfId="2004"/>
    <cellStyle name="T_LN70- NGAY 20.09.2013_Chi tieu KT_Quy hoach_Van hoa-Xa hoi-Moi truong" xfId="2005"/>
    <cellStyle name="T_LN70- NGAY 20.09.2013_Chi tieu KT_Van hoa-Xa hoi-Moi truong" xfId="2006"/>
    <cellStyle name="T_LN70- NGAY 20.09.2013_Chi tieu KT_Van hoa-Xa hoi-Moi truong_1" xfId="2007"/>
    <cellStyle name="T_LN70- NGAY 20.09.2013_Chi tieu KT_Van hoa-Xa hoi-Moi truong_Van hoa-Xa hoi-Moi truong" xfId="2008"/>
    <cellStyle name="T_LN70- NGAY 20.09.2013_KH 2020" xfId="2009"/>
    <cellStyle name="T_LN70- NGAY 20.09.2013_KH 2020_KH 2020" xfId="2010"/>
    <cellStyle name="T_LN70- NGAY 20.09.2013_KH 2020_UTH2019" xfId="2011"/>
    <cellStyle name="T_LN70- NGAY 20.09.2013_Van hoa-Xa hoi-Moi truong" xfId="2012"/>
    <cellStyle name="T_Thanh toan GD 2" xfId="2013"/>
    <cellStyle name="T_Thanh toan GD 2_Chi tieu KT" xfId="2014"/>
    <cellStyle name="T_Thanh toan GD 2_Chi tieu KT_1" xfId="2015"/>
    <cellStyle name="T_Thanh toan GD 2_Chi tieu KT_Quy hoach" xfId="2016"/>
    <cellStyle name="T_Thanh toan GD 2_Chi tieu KT_Quy hoach_Van hoa-Xa hoi-Moi truong" xfId="2017"/>
    <cellStyle name="T_Thanh toan GD 2_Chi tieu KT_Van hoa-Xa hoi-Moi truong" xfId="2018"/>
    <cellStyle name="T_Thanh toan GD 2_Chi tieu KT_Van hoa-Xa hoi-Moi truong_1" xfId="2019"/>
    <cellStyle name="T_Thanh toan GD 2_Chi tieu KT_Van hoa-Xa hoi-Moi truong_Van hoa-Xa hoi-Moi truong" xfId="2020"/>
    <cellStyle name="T_Thanh toan GD 2_KH 2020" xfId="2021"/>
    <cellStyle name="T_Thanh toan GD 2_KH 2020_KH 2020" xfId="2022"/>
    <cellStyle name="T_Thanh toan GD 2_KH 2020_UTH2019" xfId="2023"/>
    <cellStyle name="T_Thanh toan GD 2_Van hoa-Xa hoi-Moi truong" xfId="2024"/>
    <cellStyle name="T_TONG HOP DIEN THANG 04.2014(5)" xfId="2025"/>
    <cellStyle name="T_TONG HOP DIEN THANG 04.2014(5)_Chi tieu KT" xfId="2026"/>
    <cellStyle name="T_TONG HOP DIEN THANG 04.2014(5)_Chi tieu KT_1" xfId="2027"/>
    <cellStyle name="T_TONG HOP DIEN THANG 04.2014(5)_Chi tieu KT_Quy hoach" xfId="2028"/>
    <cellStyle name="T_TONG HOP DIEN THANG 04.2014(5)_Chi tieu KT_Quy hoach_Van hoa-Xa hoi-Moi truong" xfId="2029"/>
    <cellStyle name="T_TONG HOP DIEN THANG 04.2014(5)_Chi tieu KT_Van hoa-Xa hoi-Moi truong" xfId="2030"/>
    <cellStyle name="T_TONG HOP DIEN THANG 04.2014(5)_Chi tieu KT_Van hoa-Xa hoi-Moi truong_1" xfId="2031"/>
    <cellStyle name="T_TONG HOP DIEN THANG 04.2014(5)_Chi tieu KT_Van hoa-Xa hoi-Moi truong_Van hoa-Xa hoi-Moi truong" xfId="2032"/>
    <cellStyle name="T_TONG HOP DIEN THANG 04.2014(5)_KH 2020" xfId="2033"/>
    <cellStyle name="T_TONG HOP DIEN THANG 04.2014(5)_KH 2020_KH 2020" xfId="2034"/>
    <cellStyle name="T_TONG HOP DIEN THANG 04.2014(5)_KH 2020_UTH2019" xfId="2035"/>
    <cellStyle name="T_TONG HOP DIEN THANG 04.2014(5)_Van hoa-Xa hoi-Moi truong" xfId="2036"/>
    <cellStyle name="T_tong hop NTM cac xa 2019 (3)" xfId="2037"/>
    <cellStyle name="T_tong hop NTM cac xa 2019 (3)_Chi tieu KT" xfId="2038"/>
    <cellStyle name="T_tong hop NTM cac xa 2019 (3)_Chi tieu KT_1" xfId="2039"/>
    <cellStyle name="T_tong hop NTM cac xa 2019 (3)_Chi tieu KT_Quy hoach" xfId="2040"/>
    <cellStyle name="T_tong hop NTM cac xa 2019 (3)_Chi tieu KT_Quy hoach_Van hoa-Xa hoi-Moi truong" xfId="2041"/>
    <cellStyle name="T_tong hop NTM cac xa 2019 (3)_Chi tieu KT_Van hoa-Xa hoi-Moi truong" xfId="2042"/>
    <cellStyle name="T_tong hop NTM cac xa 2019 (3)_Chi tieu KT_Van hoa-Xa hoi-Moi truong_1" xfId="2043"/>
    <cellStyle name="T_tong hop NTM cac xa 2019 (3)_Chi tieu KT_Van hoa-Xa hoi-Moi truong_Van hoa-Xa hoi-Moi truong" xfId="2044"/>
    <cellStyle name="T_tong hop NTM cac xa 2019 (3)_KH 2020" xfId="2045"/>
    <cellStyle name="T_tong hop NTM cac xa 2019 (3)_KH 2020_KH 2020" xfId="2046"/>
    <cellStyle name="T_tong hop NTM cac xa 2019 (3)_KH 2020_UTH2019" xfId="2047"/>
    <cellStyle name="T_tong hop NTM cac xa 2019 (3)_Van hoa-Xa hoi-Moi truong" xfId="2048"/>
    <cellStyle name="T_Van hoa-Xa hoi-Moi truong" xfId="2049"/>
    <cellStyle name="T_Xa hoi" xfId="2050"/>
    <cellStyle name="T_Xa hoi_Chi tieu KT" xfId="2051"/>
    <cellStyle name="T_Xa hoi_Chi tieu KT_1" xfId="2052"/>
    <cellStyle name="T_Xa hoi_Chi tieu KT_Quy hoach" xfId="2053"/>
    <cellStyle name="T_Xa hoi_Chi tieu KT_Quy hoach_Van hoa-Xa hoi-Moi truong" xfId="2054"/>
    <cellStyle name="T_Xa hoi_Chi tieu KT_Van hoa-Xa hoi-Moi truong" xfId="2055"/>
    <cellStyle name="T_Xa hoi_Chi tieu KT_Van hoa-Xa hoi-Moi truong_1" xfId="2056"/>
    <cellStyle name="T_Xa hoi_Chi tieu KT_Van hoa-Xa hoi-Moi truong_Van hoa-Xa hoi-Moi truong" xfId="2057"/>
    <cellStyle name="T_Xa hoi_KH 2020" xfId="2058"/>
    <cellStyle name="T_Xa hoi_KH 2020_KH 2020" xfId="2059"/>
    <cellStyle name="T_Xa hoi_KH 2020_UTH2019" xfId="2060"/>
    <cellStyle name="T_Xa hoi_Van hoa-Xa hoi-Moi truong" xfId="2061"/>
    <cellStyle name="Text Indent A" xfId="2062"/>
    <cellStyle name="Text Indent B" xfId="2063"/>
    <cellStyle name="Text Indent C" xfId="2064"/>
    <cellStyle name="th" xfId="2065"/>
    <cellStyle name="th 1" xfId="2066"/>
    <cellStyle name="th 2" xfId="2067"/>
    <cellStyle name="th 3" xfId="2068"/>
    <cellStyle name="th 4" xfId="2069"/>
    <cellStyle name="th 5" xfId="2070"/>
    <cellStyle name="th_Bao cao tien do thuc hien chi dao va ket qua thu hoi NQH" xfId="2071"/>
    <cellStyle name="Thanh" xfId="2072"/>
    <cellStyle name="Thanh 1" xfId="2073"/>
    <cellStyle name="Thanh 2" xfId="2074"/>
    <cellStyle name="Thanh 3" xfId="2075"/>
    <cellStyle name="Thanh 4" xfId="2076"/>
    <cellStyle name="Thanh 5" xfId="2077"/>
    <cellStyle name="þ_x001d_ðK_x000c_Fý_x001b__x000d_9ýU_x0001_Ð_x0008_¦)_x0007__x0001__x0001_" xfId="2078"/>
    <cellStyle name="thuy" xfId="2079"/>
    <cellStyle name="thuy 1" xfId="2080"/>
    <cellStyle name="thuy 2" xfId="2081"/>
    <cellStyle name="thuy 3" xfId="2082"/>
    <cellStyle name="thuy 4" xfId="2083"/>
    <cellStyle name="thuy 5" xfId="2084"/>
    <cellStyle name="thvt" xfId="2085"/>
    <cellStyle name="thvt 1" xfId="2086"/>
    <cellStyle name="thvt 2" xfId="2087"/>
    <cellStyle name="thvt 3" xfId="2088"/>
    <cellStyle name="thvt 4" xfId="2089"/>
    <cellStyle name="thvt 5" xfId="2090"/>
    <cellStyle name="thvt_Bao cao tien do thuc hien chi dao va ket qua thu hoi NQH" xfId="2091"/>
    <cellStyle name="Tickmark" xfId="2092"/>
    <cellStyle name="Title" xfId="2093" builtinId="15" customBuiltin="1"/>
    <cellStyle name="Title 1" xfId="2094"/>
    <cellStyle name="Title 1 1" xfId="2095"/>
    <cellStyle name="Title 1 2" xfId="2096"/>
    <cellStyle name="Title 1 3" xfId="2097"/>
    <cellStyle name="Title 1 4" xfId="2098"/>
    <cellStyle name="Title 1 5" xfId="2099"/>
    <cellStyle name="Title 2" xfId="2100"/>
    <cellStyle name="Title 2 1" xfId="2101"/>
    <cellStyle name="Title 2 2" xfId="2102"/>
    <cellStyle name="Title 2 3" xfId="2103"/>
    <cellStyle name="Title 2 4" xfId="2104"/>
    <cellStyle name="Title 2 5" xfId="2105"/>
    <cellStyle name="Title 2_Bao cao tien do thuc hien chi dao va ket qua thu hoi NQH" xfId="2106"/>
    <cellStyle name="Title 3" xfId="2107"/>
    <cellStyle name="Title 4" xfId="2108"/>
    <cellStyle name="Tong so" xfId="2109"/>
    <cellStyle name="tong so 1" xfId="2110"/>
    <cellStyle name="Tong so_Chi tieu KT" xfId="2111"/>
    <cellStyle name="Total" xfId="2112" builtinId="25" customBuiltin="1"/>
    <cellStyle name="Total 1" xfId="2113"/>
    <cellStyle name="Total 1 1" xfId="2114"/>
    <cellStyle name="Total 1 2" xfId="2115"/>
    <cellStyle name="Total 1 2 1" xfId="2116"/>
    <cellStyle name="Total 1 2 2" xfId="2117"/>
    <cellStyle name="Total 1 2 3" xfId="2118"/>
    <cellStyle name="Total 1 2 4" xfId="2119"/>
    <cellStyle name="Total 1 2 5" xfId="2120"/>
    <cellStyle name="Total 1 2_Chi tieu KT" xfId="2121"/>
    <cellStyle name="Total 1 3" xfId="2122"/>
    <cellStyle name="Total 1 4" xfId="2123"/>
    <cellStyle name="Total 1 5" xfId="2124"/>
    <cellStyle name="Total 1 6" xfId="2125"/>
    <cellStyle name="Total 1_Bao cao tien do thuc hien chi dao va ket qua thu hoi NQH" xfId="2126"/>
    <cellStyle name="Total 2" xfId="2127"/>
    <cellStyle name="Total 2 1" xfId="2128"/>
    <cellStyle name="Total 2 2" xfId="2129"/>
    <cellStyle name="Total 2 3" xfId="2130"/>
    <cellStyle name="Total 2 4" xfId="2131"/>
    <cellStyle name="Total 2 5" xfId="2132"/>
    <cellStyle name="Total 2_Bao cao tien do thuc hien chi dao va ket qua thu hoi NQH" xfId="2133"/>
    <cellStyle name="Total 3" xfId="2134"/>
    <cellStyle name="Total 4" xfId="2135"/>
    <cellStyle name="viet" xfId="2136"/>
    <cellStyle name="viet 1" xfId="2137"/>
    <cellStyle name="viet 2" xfId="2138"/>
    <cellStyle name="viet 3" xfId="2139"/>
    <cellStyle name="viet 4" xfId="2140"/>
    <cellStyle name="viet 5" xfId="2141"/>
    <cellStyle name="viet_Bao cao tien do thuc hien chi dao va ket qua thu hoi NQH" xfId="2142"/>
    <cellStyle name="viet2" xfId="2143"/>
    <cellStyle name="viet2 1" xfId="2144"/>
    <cellStyle name="viet2 2" xfId="2145"/>
    <cellStyle name="viet2 3" xfId="2146"/>
    <cellStyle name="viet2 4" xfId="2147"/>
    <cellStyle name="viet2 5" xfId="2148"/>
    <cellStyle name="viet2_Bao cao tien do thuc hien chi dao va ket qua thu hoi NQH" xfId="2149"/>
    <cellStyle name="vnhead1" xfId="2150"/>
    <cellStyle name="vnhead3" xfId="2151"/>
    <cellStyle name="vntxt1" xfId="2152"/>
    <cellStyle name="vntxt2" xfId="2153"/>
    <cellStyle name="Währung [0]_UXO VII" xfId="2154"/>
    <cellStyle name="Währung_UXO VII" xfId="2155"/>
    <cellStyle name="Warning Text" xfId="2156" builtinId="11" customBuiltin="1"/>
    <cellStyle name="Warning Text 1" xfId="2157"/>
    <cellStyle name="Warning Text 1 1" xfId="2158"/>
    <cellStyle name="Warning Text 1 2" xfId="2159"/>
    <cellStyle name="Warning Text 1 3" xfId="2160"/>
    <cellStyle name="Warning Text 1 4" xfId="2161"/>
    <cellStyle name="Warning Text 1 5" xfId="2162"/>
    <cellStyle name="Warning Text 2" xfId="2163"/>
    <cellStyle name="Warning Text 2 1" xfId="2164"/>
    <cellStyle name="Warning Text 2 2" xfId="2165"/>
    <cellStyle name="Warning Text 2 3" xfId="2166"/>
    <cellStyle name="Warning Text 2 4" xfId="2167"/>
    <cellStyle name="Warning Text 2 5" xfId="2168"/>
    <cellStyle name="Warning Text 2_Bao cao tien do thuc hien chi dao va ket qua thu hoi NQH" xfId="2169"/>
    <cellStyle name="Warning Text 3" xfId="2170"/>
    <cellStyle name="Warning Text 4" xfId="2171"/>
    <cellStyle name="XComma" xfId="2172"/>
    <cellStyle name="XComma 0.0" xfId="2173"/>
    <cellStyle name="XComma 0.00" xfId="2174"/>
    <cellStyle name="XComma 0.000" xfId="2175"/>
    <cellStyle name="XCurrency" xfId="2176"/>
    <cellStyle name="XCurrency 0.0" xfId="2177"/>
    <cellStyle name="XCurrency 0.00" xfId="2178"/>
    <cellStyle name="XCurrency 0.000" xfId="2179"/>
    <cellStyle name="xuan" xfId="2180"/>
    <cellStyle name="センター" xfId="2181"/>
    <cellStyle name="センター 1" xfId="2182"/>
    <cellStyle name="センター 2" xfId="2183"/>
    <cellStyle name="センター 3" xfId="2184"/>
    <cellStyle name="センター 4" xfId="2185"/>
    <cellStyle name="センター 5" xfId="2186"/>
    <cellStyle name="センター_Bao cao tien do thuc hien chi dao va ket qua thu hoi NQH" xfId="2187"/>
    <cellStyle name="เครื่องหมายสกุลเงิน [0]_FTC_OFFER" xfId="2188"/>
    <cellStyle name="เครื่องหมายสกุลเงิน_FTC_OFFER" xfId="2189"/>
    <cellStyle name="ปกติ_FTC_OFFER" xfId="2190"/>
    <cellStyle name=" [0.00]_ Att. 1- Cover" xfId="2191"/>
    <cellStyle name="_ Att. 1- Cover" xfId="2192"/>
    <cellStyle name="?_ Att. 1- Cover" xfId="2193"/>
    <cellStyle name="똿뗦먛귟 [0.00]_PRODUCT DETAIL Q1" xfId="2194"/>
    <cellStyle name="똿뗦먛귟_PRODUCT DETAIL Q1" xfId="2195"/>
    <cellStyle name="믅됞 [0.00]_PRODUCT DETAIL Q1" xfId="2196"/>
    <cellStyle name="믅됞_PRODUCT DETAIL Q1" xfId="2197"/>
    <cellStyle name="백분율_95" xfId="2198"/>
    <cellStyle name="뷭?_BOOKSHIP" xfId="2199"/>
    <cellStyle name="쉼표 [0]_FABTEC AIR USA PANT 230302" xfId="2200"/>
    <cellStyle name="쉼표_Sample plan" xfId="2201"/>
    <cellStyle name="콤마 [0]_ 비목별 월별기술 " xfId="2202"/>
    <cellStyle name="콤마_ 비목별 월별기술 " xfId="2203"/>
    <cellStyle name="통화 [0]_1202" xfId="2204"/>
    <cellStyle name="통화_1202" xfId="2205"/>
    <cellStyle name="표준_(정보부문)월별인원계획" xfId="2206"/>
    <cellStyle name="표준_kc-elec system check list" xfId="2207"/>
    <cellStyle name="一般_00Q3902REV.1" xfId="2208"/>
    <cellStyle name="千位分隔_CCTV" xfId="2209"/>
    <cellStyle name="千分位[0]_00Q3902REV.1" xfId="2210"/>
    <cellStyle name="千分位_00Q3902REV.1" xfId="2211"/>
    <cellStyle name="常规_BA" xfId="2212"/>
    <cellStyle name="桁区切り [0.00]_††††† " xfId="2213"/>
    <cellStyle name="桁区切り_††††† " xfId="2214"/>
    <cellStyle name="標準_DISTRO" xfId="2215"/>
    <cellStyle name="貨幣 [0]_00Q3902REV.1" xfId="2216"/>
    <cellStyle name="貨幣[0]_BRE" xfId="2217"/>
    <cellStyle name="貨幣_00Q3902REV.1" xfId="2218"/>
    <cellStyle name="通貨 [0.00]_††††† " xfId="2219"/>
    <cellStyle name="通貨_††††† " xfId="2220"/>
  </cellStyles>
  <dxfs count="0"/>
  <tableStyles count="0" defaultTableStyle="TableStyleMedium2" defaultPivotStyle="PivotStyleLight16"/>
  <colors>
    <mruColors>
      <color rgb="FFCCFF66"/>
      <color rgb="FFCC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B1" workbookViewId="0">
      <selection activeCell="B3" sqref="B3:H3"/>
    </sheetView>
  </sheetViews>
  <sheetFormatPr defaultColWidth="10.28515625" defaultRowHeight="15.75"/>
  <cols>
    <col min="1" max="1" width="10.28515625" style="11" hidden="1" customWidth="1"/>
    <col min="2" max="2" width="10.28515625" style="11" customWidth="1"/>
    <col min="3" max="3" width="3.42578125" style="11" customWidth="1"/>
    <col min="4" max="4" width="22.85546875" style="11" customWidth="1"/>
    <col min="5" max="6" width="10.28515625" style="11" customWidth="1"/>
    <col min="7" max="7" width="17.140625" style="11" customWidth="1"/>
    <col min="8" max="8" width="31.5703125" style="11" customWidth="1"/>
    <col min="9" max="16384" width="10.28515625" style="11"/>
  </cols>
  <sheetData>
    <row r="1" spans="2:8" ht="39.75" customHeight="1">
      <c r="B1" s="12"/>
      <c r="C1" s="12"/>
      <c r="D1" s="12"/>
      <c r="E1" s="12"/>
      <c r="F1" s="12"/>
      <c r="G1" s="12"/>
      <c r="H1" s="13"/>
    </row>
    <row r="2" spans="2:8" ht="30" customHeight="1">
      <c r="B2" s="627" t="s">
        <v>421</v>
      </c>
      <c r="C2" s="627"/>
      <c r="D2" s="627"/>
      <c r="E2" s="627"/>
      <c r="F2" s="627"/>
      <c r="G2" s="627"/>
      <c r="H2" s="627"/>
    </row>
    <row r="3" spans="2:8" s="14" customFormat="1" ht="23.25" customHeight="1">
      <c r="B3" s="629" t="s">
        <v>579</v>
      </c>
      <c r="C3" s="629"/>
      <c r="D3" s="629"/>
      <c r="E3" s="629"/>
      <c r="F3" s="629"/>
      <c r="G3" s="629"/>
      <c r="H3" s="629"/>
    </row>
    <row r="4" spans="2:8" ht="19.5" customHeight="1">
      <c r="B4" s="628"/>
      <c r="C4" s="628"/>
      <c r="D4" s="628"/>
      <c r="E4" s="628"/>
      <c r="F4" s="628"/>
      <c r="G4" s="628"/>
      <c r="H4" s="628"/>
    </row>
  </sheetData>
  <mergeCells count="3">
    <mergeCell ref="B2:H2"/>
    <mergeCell ref="B4:H4"/>
    <mergeCell ref="B3:H3"/>
  </mergeCells>
  <phoneticPr fontId="54" type="noConversion"/>
  <printOptions horizontalCentered="1" verticalCentered="1"/>
  <pageMargins left="0.47" right="0.47" top="0.74803149606299213" bottom="0.74803149606299213" header="0.31496062992125984" footer="0.31496062992125984"/>
  <pageSetup paperSize="9" fitToHeight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25" zoomScaleNormal="70" workbookViewId="0">
      <selection activeCell="B18" sqref="B18"/>
    </sheetView>
  </sheetViews>
  <sheetFormatPr defaultRowHeight="18.75"/>
  <cols>
    <col min="1" max="1" width="4.85546875" style="155" customWidth="1"/>
    <col min="2" max="2" width="60.7109375" style="156" customWidth="1"/>
    <col min="3" max="5" width="12.7109375" style="71" customWidth="1"/>
    <col min="6" max="6" width="14" style="71" customWidth="1"/>
    <col min="7" max="7" width="12.7109375" style="71" customWidth="1"/>
    <col min="8" max="9" width="12.7109375" style="28" customWidth="1"/>
    <col min="10" max="10" width="10.28515625" style="28" customWidth="1"/>
    <col min="11" max="11" width="11.140625" style="28" customWidth="1"/>
    <col min="12" max="12" width="10.28515625" style="28" customWidth="1"/>
    <col min="13" max="14" width="10" style="28" customWidth="1"/>
    <col min="15" max="15" width="10.140625" style="28" customWidth="1"/>
    <col min="16" max="16" width="9.7109375" style="28" customWidth="1"/>
    <col min="17" max="16384" width="9.140625" style="28"/>
  </cols>
  <sheetData>
    <row r="1" spans="1:10" ht="24.95" customHeight="1">
      <c r="A1" s="630" t="s">
        <v>228</v>
      </c>
      <c r="B1" s="630"/>
      <c r="C1" s="630"/>
      <c r="D1" s="630"/>
      <c r="E1" s="630"/>
      <c r="F1" s="630"/>
      <c r="G1" s="630"/>
      <c r="H1" s="630"/>
      <c r="I1" s="630"/>
    </row>
    <row r="2" spans="1:10" ht="24.95" customHeight="1">
      <c r="A2" s="633" t="s">
        <v>453</v>
      </c>
      <c r="B2" s="633"/>
      <c r="C2" s="633"/>
      <c r="D2" s="633"/>
      <c r="E2" s="633"/>
      <c r="F2" s="633"/>
      <c r="G2" s="633"/>
      <c r="H2" s="633"/>
      <c r="I2" s="633"/>
    </row>
    <row r="3" spans="1:10" ht="24.95" customHeight="1"/>
    <row r="4" spans="1:10" ht="25.5" customHeight="1">
      <c r="A4" s="634" t="s">
        <v>36</v>
      </c>
      <c r="B4" s="635" t="s">
        <v>30</v>
      </c>
      <c r="C4" s="635" t="s">
        <v>33</v>
      </c>
      <c r="D4" s="636" t="s">
        <v>480</v>
      </c>
      <c r="E4" s="636" t="s">
        <v>481</v>
      </c>
      <c r="F4" s="636"/>
      <c r="G4" s="636" t="s">
        <v>482</v>
      </c>
      <c r="H4" s="631" t="s">
        <v>29</v>
      </c>
      <c r="I4" s="632"/>
    </row>
    <row r="5" spans="1:10" ht="48.75" customHeight="1">
      <c r="A5" s="634"/>
      <c r="B5" s="636"/>
      <c r="C5" s="634"/>
      <c r="D5" s="636"/>
      <c r="E5" s="29" t="s">
        <v>32</v>
      </c>
      <c r="F5" s="29" t="s">
        <v>422</v>
      </c>
      <c r="G5" s="636"/>
      <c r="H5" s="175" t="s">
        <v>483</v>
      </c>
      <c r="I5" s="175" t="s">
        <v>484</v>
      </c>
    </row>
    <row r="6" spans="1:10" ht="29.25" customHeight="1">
      <c r="A6" s="241" t="s">
        <v>432</v>
      </c>
      <c r="B6" s="242" t="s">
        <v>433</v>
      </c>
      <c r="C6" s="241"/>
      <c r="D6" s="243"/>
      <c r="E6" s="244"/>
      <c r="F6" s="244"/>
      <c r="G6" s="243"/>
      <c r="H6" s="245"/>
      <c r="I6" s="245"/>
    </row>
    <row r="7" spans="1:10" ht="24.95" customHeight="1">
      <c r="A7" s="133">
        <v>1</v>
      </c>
      <c r="B7" s="34" t="s">
        <v>507</v>
      </c>
      <c r="C7" s="47" t="s">
        <v>34</v>
      </c>
      <c r="D7" s="76">
        <f>'Bieu 3'!D34-100</f>
        <v>13.015153480997867</v>
      </c>
      <c r="E7" s="76">
        <f>'Bieu 3'!E34-100</f>
        <v>14.518851396239455</v>
      </c>
      <c r="F7" s="76">
        <f>'Bieu 3'!F34-100</f>
        <v>6.1974029661101042</v>
      </c>
      <c r="G7" s="76">
        <f>'Bieu 3'!G34-100</f>
        <v>13.986301873588644</v>
      </c>
      <c r="H7" s="130" t="s">
        <v>51</v>
      </c>
      <c r="I7" s="133" t="s">
        <v>51</v>
      </c>
      <c r="J7" s="59"/>
    </row>
    <row r="8" spans="1:10" ht="24.95" customHeight="1">
      <c r="A8" s="47">
        <v>2</v>
      </c>
      <c r="B8" s="34" t="s">
        <v>79</v>
      </c>
      <c r="C8" s="31" t="s">
        <v>177</v>
      </c>
      <c r="D8" s="44">
        <f>'Bieu 3'!D14</f>
        <v>2838.4929610280819</v>
      </c>
      <c r="E8" s="44">
        <f>'Bieu 3'!E14</f>
        <v>3280</v>
      </c>
      <c r="F8" s="35">
        <f>'Bieu 3'!F14</f>
        <v>2940</v>
      </c>
      <c r="G8" s="35">
        <f>'Bieu 3'!G14</f>
        <v>3280</v>
      </c>
      <c r="H8" s="94" t="s">
        <v>51</v>
      </c>
      <c r="I8" s="94" t="s">
        <v>51</v>
      </c>
      <c r="J8" s="33"/>
    </row>
    <row r="9" spans="1:10" ht="24.95" customHeight="1">
      <c r="A9" s="47">
        <v>3</v>
      </c>
      <c r="B9" s="34" t="s">
        <v>434</v>
      </c>
      <c r="C9" s="31" t="s">
        <v>34</v>
      </c>
      <c r="D9" s="76">
        <v>3.41</v>
      </c>
      <c r="E9" s="76">
        <v>3</v>
      </c>
      <c r="F9" s="75">
        <v>1.5</v>
      </c>
      <c r="G9" s="76">
        <v>2.5</v>
      </c>
      <c r="H9" s="94" t="s">
        <v>51</v>
      </c>
      <c r="I9" s="94" t="s">
        <v>51</v>
      </c>
      <c r="J9" s="33"/>
    </row>
    <row r="10" spans="1:10" s="174" customFormat="1" ht="37.5">
      <c r="A10" s="29">
        <v>4</v>
      </c>
      <c r="B10" s="137" t="s">
        <v>575</v>
      </c>
      <c r="C10" s="95" t="s">
        <v>34</v>
      </c>
      <c r="D10" s="75">
        <f>'Bieu 3'!D49</f>
        <v>27.8</v>
      </c>
      <c r="E10" s="75">
        <f>'Bieu 3'!E49</f>
        <v>28</v>
      </c>
      <c r="F10" s="75">
        <f>'Bieu 3'!F49</f>
        <v>26.5</v>
      </c>
      <c r="G10" s="75">
        <f>'Bieu 3'!G49</f>
        <v>29.5</v>
      </c>
      <c r="H10" s="118" t="s">
        <v>51</v>
      </c>
      <c r="I10" s="118" t="s">
        <v>51</v>
      </c>
      <c r="J10" s="193"/>
    </row>
    <row r="11" spans="1:10" ht="24.95" customHeight="1">
      <c r="A11" s="47">
        <v>5</v>
      </c>
      <c r="B11" s="34" t="s">
        <v>435</v>
      </c>
      <c r="C11" s="31" t="s">
        <v>34</v>
      </c>
      <c r="D11" s="76">
        <f>'Bieu 3'!D45</f>
        <v>9.9311969292785562</v>
      </c>
      <c r="E11" s="76">
        <f>'Bieu 3'!E45</f>
        <v>15.064793053295006</v>
      </c>
      <c r="F11" s="76">
        <f>'Bieu 3'!F45</f>
        <v>3.9474679655789373</v>
      </c>
      <c r="G11" s="76">
        <f>'Bieu 3'!G45</f>
        <v>12.761343208603165</v>
      </c>
      <c r="H11" s="94" t="s">
        <v>51</v>
      </c>
      <c r="I11" s="94" t="s">
        <v>51</v>
      </c>
      <c r="J11" s="33"/>
    </row>
    <row r="12" spans="1:10" ht="24.95" customHeight="1">
      <c r="A12" s="47">
        <v>6</v>
      </c>
      <c r="B12" s="34" t="s">
        <v>573</v>
      </c>
      <c r="C12" s="31" t="s">
        <v>473</v>
      </c>
      <c r="D12" s="44">
        <f>'Bieu 2'!D42</f>
        <v>11192.6</v>
      </c>
      <c r="E12" s="44">
        <f>'Bieu 2'!E42</f>
        <v>14800</v>
      </c>
      <c r="F12" s="44">
        <f>'Bieu 2'!F42</f>
        <v>14800</v>
      </c>
      <c r="G12" s="44">
        <f>'Bieu 2'!G42</f>
        <v>17800</v>
      </c>
      <c r="H12" s="113">
        <f t="shared" ref="H12" si="0">F12/D12*100</f>
        <v>132.2302235405536</v>
      </c>
      <c r="I12" s="113">
        <f t="shared" ref="I12" si="1">G12/F12*100</f>
        <v>120.27027027027026</v>
      </c>
      <c r="J12" s="33"/>
    </row>
    <row r="13" spans="1:10" ht="24.95" customHeight="1">
      <c r="A13" s="47">
        <v>7</v>
      </c>
      <c r="B13" s="34" t="s">
        <v>436</v>
      </c>
      <c r="C13" s="31" t="str">
        <f>C14</f>
        <v>Tỷ đồng</v>
      </c>
      <c r="D13" s="44">
        <f>'Bieu 2'!D7</f>
        <v>13431.635</v>
      </c>
      <c r="E13" s="44">
        <f>'Bieu 2'!E7</f>
        <v>10086.1</v>
      </c>
      <c r="F13" s="44">
        <f>'Bieu 2'!F7</f>
        <v>10499.1</v>
      </c>
      <c r="G13" s="44">
        <f>'Bieu 2'!G7</f>
        <v>10787.5</v>
      </c>
      <c r="H13" s="113">
        <f t="shared" ref="H13:H14" si="2">F13/D13*100</f>
        <v>78.166954358125423</v>
      </c>
      <c r="I13" s="113">
        <f t="shared" ref="I13:I14" si="3">G13/F13*100</f>
        <v>102.74690211541942</v>
      </c>
      <c r="J13" s="33"/>
    </row>
    <row r="14" spans="1:10" ht="24.95" customHeight="1">
      <c r="A14" s="47">
        <v>8</v>
      </c>
      <c r="B14" s="34" t="s">
        <v>526</v>
      </c>
      <c r="C14" s="31" t="s">
        <v>5</v>
      </c>
      <c r="D14" s="44">
        <f>'Bieu 5'!D7</f>
        <v>58144</v>
      </c>
      <c r="E14" s="44">
        <f>'Bieu 5'!E7</f>
        <v>68260</v>
      </c>
      <c r="F14" s="44">
        <f>'Bieu 5'!F7</f>
        <v>61504</v>
      </c>
      <c r="G14" s="44">
        <f>'Bieu 5'!G7</f>
        <v>69153.5</v>
      </c>
      <c r="H14" s="113">
        <f t="shared" si="2"/>
        <v>105.77875619152448</v>
      </c>
      <c r="I14" s="113">
        <f t="shared" si="3"/>
        <v>112.43740244536941</v>
      </c>
      <c r="J14" s="33"/>
    </row>
    <row r="15" spans="1:10" s="50" customFormat="1" ht="24.95" customHeight="1">
      <c r="A15" s="241" t="s">
        <v>437</v>
      </c>
      <c r="B15" s="246" t="s">
        <v>444</v>
      </c>
      <c r="C15" s="247"/>
      <c r="D15" s="248"/>
      <c r="E15" s="248"/>
      <c r="F15" s="249"/>
      <c r="G15" s="248"/>
      <c r="H15" s="250"/>
      <c r="I15" s="250"/>
      <c r="J15" s="162"/>
    </row>
    <row r="16" spans="1:10" ht="24.95" customHeight="1">
      <c r="A16" s="47">
        <f>A14+1</f>
        <v>9</v>
      </c>
      <c r="B16" s="34" t="s">
        <v>505</v>
      </c>
      <c r="C16" s="31" t="s">
        <v>34</v>
      </c>
      <c r="D16" s="76" t="str">
        <f>'Bieu 6'!D31</f>
        <v>70,0</v>
      </c>
      <c r="E16" s="76" t="str">
        <f>'Bieu 6'!E31</f>
        <v>72,0</v>
      </c>
      <c r="F16" s="76">
        <f>'Bieu 6'!F31</f>
        <v>72</v>
      </c>
      <c r="G16" s="76" t="str">
        <f>'Bieu 6'!G31</f>
        <v>74,0</v>
      </c>
      <c r="H16" s="94" t="s">
        <v>51</v>
      </c>
      <c r="I16" s="94" t="s">
        <v>51</v>
      </c>
      <c r="J16" s="33"/>
    </row>
    <row r="17" spans="1:10" s="54" customFormat="1" ht="37.5">
      <c r="A17" s="51"/>
      <c r="B17" s="100" t="s">
        <v>438</v>
      </c>
      <c r="C17" s="52" t="s">
        <v>34</v>
      </c>
      <c r="D17" s="98">
        <f>'Bieu 6'!D33</f>
        <v>18.600000000000001</v>
      </c>
      <c r="E17" s="98">
        <f>'Bieu 6'!E33</f>
        <v>20.100000000000001</v>
      </c>
      <c r="F17" s="98">
        <f>'Bieu 6'!F33</f>
        <v>20.100000000000001</v>
      </c>
      <c r="G17" s="98">
        <f>'Bieu 6'!G33</f>
        <v>21.2</v>
      </c>
      <c r="H17" s="94" t="s">
        <v>51</v>
      </c>
      <c r="I17" s="94" t="s">
        <v>51</v>
      </c>
      <c r="J17" s="53"/>
    </row>
    <row r="18" spans="1:10" ht="24.95" customHeight="1">
      <c r="A18" s="47">
        <v>10</v>
      </c>
      <c r="B18" s="34" t="s">
        <v>580</v>
      </c>
      <c r="C18" s="31" t="s">
        <v>34</v>
      </c>
      <c r="D18" s="76">
        <f>'Bieu 6'!D59</f>
        <v>99.1</v>
      </c>
      <c r="E18" s="76">
        <f>'Bieu 6'!E59</f>
        <v>99.1</v>
      </c>
      <c r="F18" s="76">
        <f>'Bieu 6'!F59</f>
        <v>99.1</v>
      </c>
      <c r="G18" s="76">
        <f>'Bieu 6'!G59</f>
        <v>99.2</v>
      </c>
      <c r="H18" s="94" t="s">
        <v>51</v>
      </c>
      <c r="I18" s="94" t="s">
        <v>51</v>
      </c>
      <c r="J18" s="33"/>
    </row>
    <row r="19" spans="1:10" ht="24.95" customHeight="1">
      <c r="A19" s="47">
        <v>11</v>
      </c>
      <c r="B19" s="74" t="s">
        <v>549</v>
      </c>
      <c r="C19" s="31" t="s">
        <v>34</v>
      </c>
      <c r="D19" s="238">
        <f>'Bieu 6'!D41</f>
        <v>3.14</v>
      </c>
      <c r="E19" s="76">
        <f>'Bieu 6'!E41</f>
        <v>2.5</v>
      </c>
      <c r="F19" s="76">
        <f>'Bieu 6'!F41</f>
        <v>2.5</v>
      </c>
      <c r="G19" s="76">
        <f>'Bieu 6'!G41</f>
        <v>13</v>
      </c>
      <c r="H19" s="94" t="s">
        <v>51</v>
      </c>
      <c r="I19" s="94" t="s">
        <v>51</v>
      </c>
      <c r="J19" s="33"/>
    </row>
    <row r="20" spans="1:10" ht="33" customHeight="1">
      <c r="A20" s="47">
        <v>12</v>
      </c>
      <c r="B20" s="86" t="s">
        <v>439</v>
      </c>
      <c r="C20" s="31" t="s">
        <v>27</v>
      </c>
      <c r="D20" s="76">
        <f>'Bieu 6'!D46</f>
        <v>27</v>
      </c>
      <c r="E20" s="76">
        <f>'Bieu 6'!E46</f>
        <v>28.189999999999998</v>
      </c>
      <c r="F20" s="76">
        <f>'Bieu 6'!F46</f>
        <v>28.189999999999998</v>
      </c>
      <c r="G20" s="76">
        <f>'Bieu 6'!G46</f>
        <v>29.592556337954043</v>
      </c>
      <c r="H20" s="94" t="s">
        <v>51</v>
      </c>
      <c r="I20" s="94" t="s">
        <v>51</v>
      </c>
      <c r="J20" s="33"/>
    </row>
    <row r="21" spans="1:10" ht="24.95" customHeight="1">
      <c r="A21" s="47">
        <v>13</v>
      </c>
      <c r="B21" s="106" t="s">
        <v>504</v>
      </c>
      <c r="C21" s="52" t="s">
        <v>34</v>
      </c>
      <c r="D21" s="76">
        <f>'Bieu 6'!D114</f>
        <v>92.13333333333334</v>
      </c>
      <c r="E21" s="76">
        <f>'Bieu 6'!E114</f>
        <v>93.74167776298269</v>
      </c>
      <c r="F21" s="76">
        <f>'Bieu 6'!F114</f>
        <v>93.74167776298269</v>
      </c>
      <c r="G21" s="76">
        <f>'Bieu 6'!G114</f>
        <v>95.079787234042556</v>
      </c>
      <c r="H21" s="94" t="s">
        <v>51</v>
      </c>
      <c r="I21" s="94" t="s">
        <v>51</v>
      </c>
      <c r="J21" s="33"/>
    </row>
    <row r="22" spans="1:10" s="54" customFormat="1" ht="24.95" customHeight="1">
      <c r="A22" s="51"/>
      <c r="B22" s="87" t="s">
        <v>440</v>
      </c>
      <c r="C22" s="52" t="s">
        <v>34</v>
      </c>
      <c r="D22" s="76">
        <f>'Bieu 6'!D120</f>
        <v>13.2</v>
      </c>
      <c r="E22" s="76">
        <f>'Bieu 6'!E120</f>
        <v>13.8</v>
      </c>
      <c r="F22" s="76">
        <f>'Bieu 6'!F120</f>
        <v>13.8</v>
      </c>
      <c r="G22" s="76">
        <f>'Bieu 6'!G120</f>
        <v>14</v>
      </c>
      <c r="H22" s="94" t="s">
        <v>51</v>
      </c>
      <c r="I22" s="94" t="s">
        <v>51</v>
      </c>
      <c r="J22" s="53"/>
    </row>
    <row r="23" spans="1:10" s="54" customFormat="1" ht="24.95" customHeight="1">
      <c r="A23" s="51">
        <v>14</v>
      </c>
      <c r="B23" s="86" t="s">
        <v>534</v>
      </c>
      <c r="C23" s="31" t="s">
        <v>34</v>
      </c>
      <c r="D23" s="76">
        <f>'Bieu 6'!D150</f>
        <v>76</v>
      </c>
      <c r="E23" s="76">
        <f>'Bieu 6'!E150</f>
        <v>76</v>
      </c>
      <c r="F23" s="76">
        <f>'Bieu 6'!F150</f>
        <v>84</v>
      </c>
      <c r="G23" s="76">
        <f>'Bieu 6'!G150</f>
        <v>92</v>
      </c>
      <c r="H23" s="94" t="s">
        <v>51</v>
      </c>
      <c r="I23" s="94" t="s">
        <v>51</v>
      </c>
      <c r="J23" s="53"/>
    </row>
    <row r="24" spans="1:10" s="54" customFormat="1" ht="24.95" customHeight="1">
      <c r="A24" s="51">
        <v>15</v>
      </c>
      <c r="B24" s="107" t="s">
        <v>441</v>
      </c>
      <c r="C24" s="52" t="s">
        <v>34</v>
      </c>
      <c r="D24" s="76">
        <f>'Bieu 6'!D151</f>
        <v>76</v>
      </c>
      <c r="E24" s="76">
        <f>'Bieu 6'!E151</f>
        <v>80.7</v>
      </c>
      <c r="F24" s="76">
        <f>'Bieu 6'!F151</f>
        <v>80.7</v>
      </c>
      <c r="G24" s="76">
        <f>'Bieu 6'!G151</f>
        <v>81</v>
      </c>
      <c r="H24" s="94" t="s">
        <v>51</v>
      </c>
      <c r="I24" s="94" t="s">
        <v>51</v>
      </c>
      <c r="J24" s="53"/>
    </row>
    <row r="25" spans="1:10" s="54" customFormat="1" ht="37.5">
      <c r="A25" s="51">
        <v>16</v>
      </c>
      <c r="B25" s="107" t="s">
        <v>442</v>
      </c>
      <c r="C25" s="52" t="s">
        <v>34</v>
      </c>
      <c r="D25" s="76">
        <f>'Bieu 6'!D152</f>
        <v>89</v>
      </c>
      <c r="E25" s="76">
        <f>'Bieu 6'!E152</f>
        <v>88</v>
      </c>
      <c r="F25" s="76">
        <f>'Bieu 6'!F152</f>
        <v>88</v>
      </c>
      <c r="G25" s="76">
        <f>'Bieu 6'!G152</f>
        <v>88.5</v>
      </c>
      <c r="H25" s="94" t="s">
        <v>51</v>
      </c>
      <c r="I25" s="94" t="s">
        <v>51</v>
      </c>
      <c r="J25" s="53"/>
    </row>
    <row r="26" spans="1:10" s="54" customFormat="1" ht="24.95" customHeight="1">
      <c r="A26" s="51">
        <v>17</v>
      </c>
      <c r="B26" s="74" t="s">
        <v>443</v>
      </c>
      <c r="C26" s="52" t="s">
        <v>34</v>
      </c>
      <c r="D26" s="76">
        <f>'Bieu 6'!D13</f>
        <v>21.689086066993731</v>
      </c>
      <c r="E26" s="76">
        <f>'Bieu 6'!E13</f>
        <v>22.976820128479659</v>
      </c>
      <c r="F26" s="76">
        <f>'Bieu 6'!F13</f>
        <v>22.965738758029978</v>
      </c>
      <c r="G26" s="76">
        <f>'Bieu 6'!G13</f>
        <v>23.103560790257557</v>
      </c>
      <c r="H26" s="94" t="s">
        <v>51</v>
      </c>
      <c r="I26" s="94" t="s">
        <v>51</v>
      </c>
      <c r="J26" s="53"/>
    </row>
    <row r="27" spans="1:10" s="50" customFormat="1" ht="24.95" customHeight="1">
      <c r="A27" s="241" t="s">
        <v>445</v>
      </c>
      <c r="B27" s="251" t="s">
        <v>446</v>
      </c>
      <c r="C27" s="247"/>
      <c r="D27" s="248"/>
      <c r="E27" s="248"/>
      <c r="F27" s="249"/>
      <c r="G27" s="248"/>
      <c r="H27" s="252"/>
      <c r="I27" s="252"/>
      <c r="J27" s="162"/>
    </row>
    <row r="28" spans="1:10" s="54" customFormat="1" ht="24.95" customHeight="1">
      <c r="A28" s="47">
        <v>18</v>
      </c>
      <c r="B28" s="144" t="s">
        <v>547</v>
      </c>
      <c r="C28" s="52" t="s">
        <v>34</v>
      </c>
      <c r="D28" s="76">
        <f>'Bieu 6'!D155</f>
        <v>80.500093514482799</v>
      </c>
      <c r="E28" s="76">
        <f>'Bieu 6'!E155</f>
        <v>80.996097277608314</v>
      </c>
      <c r="F28" s="76">
        <f>'Bieu 6'!F155</f>
        <v>80.996097277608314</v>
      </c>
      <c r="G28" s="76">
        <f>'Bieu 6'!G155</f>
        <v>81.495089065560251</v>
      </c>
      <c r="H28" s="94" t="s">
        <v>51</v>
      </c>
      <c r="I28" s="94" t="s">
        <v>51</v>
      </c>
      <c r="J28" s="53"/>
    </row>
    <row r="29" spans="1:10" s="54" customFormat="1" ht="24.95" customHeight="1">
      <c r="A29" s="47">
        <f>A28+1</f>
        <v>19</v>
      </c>
      <c r="B29" s="144" t="s">
        <v>447</v>
      </c>
      <c r="C29" s="52" t="s">
        <v>34</v>
      </c>
      <c r="D29" s="76">
        <f>'Bieu 6'!D158</f>
        <v>88.2</v>
      </c>
      <c r="E29" s="76">
        <f>'Bieu 6'!E158</f>
        <v>89.3</v>
      </c>
      <c r="F29" s="76">
        <f>'Bieu 6'!F158</f>
        <v>89.3</v>
      </c>
      <c r="G29" s="76">
        <f>'Bieu 6'!G158</f>
        <v>93.1</v>
      </c>
      <c r="H29" s="94" t="s">
        <v>51</v>
      </c>
      <c r="I29" s="94" t="s">
        <v>51</v>
      </c>
      <c r="J29" s="53"/>
    </row>
    <row r="30" spans="1:10" s="54" customFormat="1" ht="24.95" customHeight="1">
      <c r="A30" s="47">
        <f t="shared" ref="A30:A33" si="4">A29+1</f>
        <v>20</v>
      </c>
      <c r="B30" s="144" t="s">
        <v>448</v>
      </c>
      <c r="C30" s="52" t="s">
        <v>34</v>
      </c>
      <c r="D30" s="76">
        <f>'Bieu 6'!D161</f>
        <v>74.5</v>
      </c>
      <c r="E30" s="76">
        <f>'Bieu 6'!E161</f>
        <v>78</v>
      </c>
      <c r="F30" s="76">
        <f>'Bieu 6'!F161</f>
        <v>78</v>
      </c>
      <c r="G30" s="76">
        <f>'Bieu 6'!G161</f>
        <v>80.099999999999994</v>
      </c>
      <c r="H30" s="94" t="s">
        <v>51</v>
      </c>
      <c r="I30" s="94" t="s">
        <v>51</v>
      </c>
      <c r="J30" s="53"/>
    </row>
    <row r="31" spans="1:10" s="54" customFormat="1" ht="34.5" customHeight="1">
      <c r="A31" s="47">
        <f t="shared" si="4"/>
        <v>21</v>
      </c>
      <c r="B31" s="144" t="s">
        <v>449</v>
      </c>
      <c r="C31" s="52" t="s">
        <v>34</v>
      </c>
      <c r="D31" s="76">
        <f>'Bieu 6'!D165</f>
        <v>50</v>
      </c>
      <c r="E31" s="76">
        <f>'Bieu 6'!E165</f>
        <v>50</v>
      </c>
      <c r="F31" s="76">
        <f>'Bieu 6'!F165</f>
        <v>50</v>
      </c>
      <c r="G31" s="76">
        <f>'Bieu 6'!G165</f>
        <v>78.099999999999994</v>
      </c>
      <c r="H31" s="94" t="s">
        <v>51</v>
      </c>
      <c r="I31" s="94" t="s">
        <v>51</v>
      </c>
      <c r="J31" s="53"/>
    </row>
    <row r="32" spans="1:10" s="54" customFormat="1" ht="37.5">
      <c r="A32" s="47">
        <f t="shared" si="4"/>
        <v>22</v>
      </c>
      <c r="B32" s="119" t="s">
        <v>451</v>
      </c>
      <c r="C32" s="52" t="s">
        <v>34</v>
      </c>
      <c r="D32" s="76">
        <f>'Bieu 6'!D170</f>
        <v>78</v>
      </c>
      <c r="E32" s="76">
        <f>'Bieu 6'!E170</f>
        <v>80</v>
      </c>
      <c r="F32" s="76">
        <f>'Bieu 6'!F170</f>
        <v>80</v>
      </c>
      <c r="G32" s="76">
        <f>'Bieu 6'!G170</f>
        <v>82</v>
      </c>
      <c r="H32" s="94" t="s">
        <v>51</v>
      </c>
      <c r="I32" s="94" t="s">
        <v>51</v>
      </c>
      <c r="J32" s="53"/>
    </row>
    <row r="33" spans="1:10" s="54" customFormat="1" ht="24.95" customHeight="1">
      <c r="A33" s="47">
        <f t="shared" si="4"/>
        <v>23</v>
      </c>
      <c r="B33" s="149" t="s">
        <v>450</v>
      </c>
      <c r="C33" s="52" t="s">
        <v>34</v>
      </c>
      <c r="D33" s="76">
        <f>'Bieu 6'!D172</f>
        <v>38</v>
      </c>
      <c r="E33" s="76">
        <f>'Bieu 6'!E172</f>
        <v>38</v>
      </c>
      <c r="F33" s="76">
        <f>'Bieu 6'!F172</f>
        <v>38</v>
      </c>
      <c r="G33" s="76">
        <f>'Bieu 6'!G172</f>
        <v>38</v>
      </c>
      <c r="H33" s="94" t="s">
        <v>51</v>
      </c>
      <c r="I33" s="94" t="s">
        <v>51</v>
      </c>
      <c r="J33" s="53"/>
    </row>
    <row r="34" spans="1:10">
      <c r="A34" s="183"/>
    </row>
    <row r="35" spans="1:10">
      <c r="A35" s="183"/>
    </row>
    <row r="36" spans="1:10">
      <c r="A36" s="183"/>
    </row>
  </sheetData>
  <sheetProtection formatCells="0" formatColumns="0" formatRows="0" insertColumns="0" insertRows="0" insertHyperlinks="0" deleteColumns="0" deleteRows="0" sort="0" autoFilter="0" pivotTables="0"/>
  <mergeCells count="9">
    <mergeCell ref="A1:I1"/>
    <mergeCell ref="H4:I4"/>
    <mergeCell ref="A2:I2"/>
    <mergeCell ref="A4:A5"/>
    <mergeCell ref="B4:B5"/>
    <mergeCell ref="C4:C5"/>
    <mergeCell ref="D4:D5"/>
    <mergeCell ref="E4:F4"/>
    <mergeCell ref="G4:G5"/>
  </mergeCells>
  <phoneticPr fontId="0" type="noConversion"/>
  <printOptions horizontalCentered="1"/>
  <pageMargins left="0.45" right="0.45" top="1" bottom="0.7" header="0.37" footer="0.28000000000000003"/>
  <pageSetup paperSize="9" scale="88" orientation="landscape" verticalDpi="300" r:id="rId1"/>
  <headerFooter alignWithMargins="0">
    <oddFooter>&amp;C&amp;"Times New Roman,Regular"&amp;14&amp;P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8"/>
  <sheetViews>
    <sheetView topLeftCell="A43" zoomScaleNormal="70" workbookViewId="0">
      <selection activeCell="B36" sqref="B36"/>
    </sheetView>
  </sheetViews>
  <sheetFormatPr defaultRowHeight="18.75"/>
  <cols>
    <col min="1" max="1" width="4.85546875" style="190" customWidth="1"/>
    <col min="2" max="2" width="60.7109375" style="156" customWidth="1"/>
    <col min="3" max="3" width="12.85546875" style="71" customWidth="1"/>
    <col min="4" max="7" width="13.7109375" style="71" customWidth="1"/>
    <col min="8" max="9" width="13.7109375" style="28" customWidth="1"/>
    <col min="10" max="10" width="10.28515625" style="28" customWidth="1"/>
    <col min="11" max="12" width="10" style="28" customWidth="1"/>
    <col min="13" max="13" width="10.140625" style="28" customWidth="1"/>
    <col min="14" max="14" width="9.7109375" style="28" customWidth="1"/>
    <col min="15" max="16384" width="9.140625" style="28"/>
  </cols>
  <sheetData>
    <row r="1" spans="1:10" ht="24.95" customHeight="1">
      <c r="A1" s="630" t="s">
        <v>227</v>
      </c>
      <c r="B1" s="630"/>
      <c r="C1" s="630"/>
      <c r="D1" s="630"/>
      <c r="E1" s="630"/>
      <c r="F1" s="630"/>
      <c r="G1" s="630"/>
      <c r="H1" s="630"/>
      <c r="I1" s="630"/>
    </row>
    <row r="2" spans="1:10" ht="24.95" customHeight="1">
      <c r="A2" s="633" t="s">
        <v>454</v>
      </c>
      <c r="B2" s="633"/>
      <c r="C2" s="633"/>
      <c r="D2" s="633"/>
      <c r="E2" s="633"/>
      <c r="F2" s="633"/>
      <c r="G2" s="633"/>
      <c r="H2" s="633"/>
      <c r="I2" s="633"/>
    </row>
    <row r="3" spans="1:10" ht="24.95" customHeight="1"/>
    <row r="4" spans="1:10" ht="25.5" customHeight="1">
      <c r="A4" s="634" t="s">
        <v>36</v>
      </c>
      <c r="B4" s="635" t="s">
        <v>30</v>
      </c>
      <c r="C4" s="635" t="s">
        <v>33</v>
      </c>
      <c r="D4" s="636" t="s">
        <v>480</v>
      </c>
      <c r="E4" s="636" t="s">
        <v>481</v>
      </c>
      <c r="F4" s="636"/>
      <c r="G4" s="636" t="s">
        <v>482</v>
      </c>
      <c r="H4" s="631" t="s">
        <v>29</v>
      </c>
      <c r="I4" s="632"/>
    </row>
    <row r="5" spans="1:10" ht="41.25" customHeight="1">
      <c r="A5" s="634"/>
      <c r="B5" s="636"/>
      <c r="C5" s="634"/>
      <c r="D5" s="636"/>
      <c r="E5" s="29" t="s">
        <v>32</v>
      </c>
      <c r="F5" s="29" t="s">
        <v>422</v>
      </c>
      <c r="G5" s="636"/>
      <c r="H5" s="175" t="s">
        <v>483</v>
      </c>
      <c r="I5" s="175" t="s">
        <v>484</v>
      </c>
    </row>
    <row r="6" spans="1:10" s="50" customFormat="1" ht="24.95" customHeight="1">
      <c r="A6" s="241" t="s">
        <v>37</v>
      </c>
      <c r="B6" s="254" t="s">
        <v>456</v>
      </c>
      <c r="C6" s="247"/>
      <c r="D6" s="248"/>
      <c r="E6" s="248"/>
      <c r="F6" s="249"/>
      <c r="G6" s="248"/>
      <c r="H6" s="250"/>
      <c r="I6" s="250"/>
    </row>
    <row r="7" spans="1:10" s="50" customFormat="1" ht="24.95" customHeight="1">
      <c r="A7" s="191">
        <v>1</v>
      </c>
      <c r="B7" s="194" t="s">
        <v>436</v>
      </c>
      <c r="C7" s="128" t="s">
        <v>5</v>
      </c>
      <c r="D7" s="26">
        <f>D8+D21</f>
        <v>13431.635</v>
      </c>
      <c r="E7" s="26">
        <f>E8+E21</f>
        <v>10086.1</v>
      </c>
      <c r="F7" s="26">
        <f>F8+F21</f>
        <v>10499.1</v>
      </c>
      <c r="G7" s="26">
        <f>G8+G21</f>
        <v>10787.5</v>
      </c>
      <c r="H7" s="203">
        <f t="shared" ref="H7:H8" si="0">F7/D7*100</f>
        <v>78.166954358125423</v>
      </c>
      <c r="I7" s="203">
        <f>G7/F7*100</f>
        <v>102.74690211541942</v>
      </c>
      <c r="J7" s="618"/>
    </row>
    <row r="8" spans="1:10" ht="23.25" customHeight="1">
      <c r="A8" s="157" t="s">
        <v>53</v>
      </c>
      <c r="B8" s="163" t="s">
        <v>178</v>
      </c>
      <c r="C8" s="164" t="s">
        <v>5</v>
      </c>
      <c r="D8" s="26">
        <v>12119.885</v>
      </c>
      <c r="E8" s="26">
        <f>E9+E18+E19+E20</f>
        <v>8936.1</v>
      </c>
      <c r="F8" s="26">
        <f>8549.1+500</f>
        <v>9049.1</v>
      </c>
      <c r="G8" s="26">
        <f>7831+1434</f>
        <v>9265</v>
      </c>
      <c r="H8" s="203">
        <f t="shared" si="0"/>
        <v>74.663249692550721</v>
      </c>
      <c r="I8" s="203">
        <f t="shared" ref="I8" si="1">G8/F8*100</f>
        <v>102.38587262821717</v>
      </c>
      <c r="J8" s="618"/>
    </row>
    <row r="9" spans="1:10" ht="37.5">
      <c r="A9" s="51" t="s">
        <v>78</v>
      </c>
      <c r="B9" s="165" t="s">
        <v>400</v>
      </c>
      <c r="C9" s="52" t="s">
        <v>5</v>
      </c>
      <c r="D9" s="202">
        <f>D8-D18-D19-D20</f>
        <v>5718.9430000000002</v>
      </c>
      <c r="E9" s="202">
        <f>SUM(E10:E17)</f>
        <v>4518.1000000000004</v>
      </c>
      <c r="F9" s="202">
        <f>F8-F18-F19-F20</f>
        <v>4518.1000000000004</v>
      </c>
      <c r="G9" s="168">
        <f>G8-G18-G19-G20</f>
        <v>4737</v>
      </c>
      <c r="H9" s="113">
        <f t="shared" ref="H9:H24" si="2">F9/D9*100</f>
        <v>79.002361100643952</v>
      </c>
      <c r="I9" s="113">
        <f t="shared" ref="I9:I24" si="3">G9/F9*100</f>
        <v>104.84495695093071</v>
      </c>
    </row>
    <row r="10" spans="1:10" ht="24.95" customHeight="1">
      <c r="A10" s="47"/>
      <c r="B10" s="166" t="s">
        <v>401</v>
      </c>
      <c r="C10" s="31" t="s">
        <v>5</v>
      </c>
      <c r="D10" s="57">
        <v>429.66699999999997</v>
      </c>
      <c r="E10" s="35">
        <v>380</v>
      </c>
      <c r="F10" s="57">
        <v>360</v>
      </c>
      <c r="G10" s="88">
        <v>380</v>
      </c>
      <c r="H10" s="113">
        <f t="shared" si="2"/>
        <v>83.785815526908053</v>
      </c>
      <c r="I10" s="113">
        <f t="shared" si="3"/>
        <v>105.55555555555556</v>
      </c>
      <c r="J10" s="105"/>
    </row>
    <row r="11" spans="1:10" ht="24.95" customHeight="1">
      <c r="A11" s="47"/>
      <c r="B11" s="63" t="s">
        <v>402</v>
      </c>
      <c r="C11" s="31" t="s">
        <v>5</v>
      </c>
      <c r="D11" s="57">
        <v>138.69</v>
      </c>
      <c r="E11" s="35">
        <v>75</v>
      </c>
      <c r="F11" s="57">
        <v>75</v>
      </c>
      <c r="G11" s="88">
        <v>30</v>
      </c>
      <c r="H11" s="113">
        <f t="shared" si="2"/>
        <v>54.077438892494058</v>
      </c>
      <c r="I11" s="113">
        <f t="shared" si="3"/>
        <v>40</v>
      </c>
    </row>
    <row r="12" spans="1:10" ht="24.95" customHeight="1">
      <c r="A12" s="47"/>
      <c r="B12" s="63" t="s">
        <v>403</v>
      </c>
      <c r="C12" s="31" t="s">
        <v>5</v>
      </c>
      <c r="D12" s="57">
        <v>1068.1199999999999</v>
      </c>
      <c r="E12" s="35">
        <v>965</v>
      </c>
      <c r="F12" s="57">
        <v>895</v>
      </c>
      <c r="G12" s="76">
        <v>1030</v>
      </c>
      <c r="H12" s="113">
        <f t="shared" si="2"/>
        <v>83.792083286522129</v>
      </c>
      <c r="I12" s="113">
        <f t="shared" si="3"/>
        <v>115.08379888268156</v>
      </c>
    </row>
    <row r="13" spans="1:10" ht="24.95" customHeight="1">
      <c r="A13" s="191"/>
      <c r="B13" s="63" t="s">
        <v>404</v>
      </c>
      <c r="C13" s="31" t="s">
        <v>5</v>
      </c>
      <c r="D13" s="57">
        <v>1147.691</v>
      </c>
      <c r="E13" s="35">
        <v>1060</v>
      </c>
      <c r="F13" s="57">
        <v>978</v>
      </c>
      <c r="G13" s="76">
        <v>1123</v>
      </c>
      <c r="H13" s="113">
        <f t="shared" si="2"/>
        <v>85.214574306150354</v>
      </c>
      <c r="I13" s="113">
        <f t="shared" si="3"/>
        <v>114.82617586912065</v>
      </c>
    </row>
    <row r="14" spans="1:10" ht="24.95" customHeight="1">
      <c r="A14" s="191"/>
      <c r="B14" s="63" t="s">
        <v>405</v>
      </c>
      <c r="C14" s="31" t="s">
        <v>5</v>
      </c>
      <c r="D14" s="58">
        <v>801.47500000000002</v>
      </c>
      <c r="E14" s="35">
        <v>650</v>
      </c>
      <c r="F14" s="57">
        <v>650</v>
      </c>
      <c r="G14" s="88">
        <v>720</v>
      </c>
      <c r="H14" s="113">
        <f t="shared" si="2"/>
        <v>81.100471006581614</v>
      </c>
      <c r="I14" s="113">
        <f t="shared" si="3"/>
        <v>110.76923076923077</v>
      </c>
      <c r="J14" s="618"/>
    </row>
    <row r="15" spans="1:10" ht="24.95" customHeight="1">
      <c r="A15" s="191"/>
      <c r="B15" s="63" t="s">
        <v>406</v>
      </c>
      <c r="C15" s="31" t="s">
        <v>5</v>
      </c>
      <c r="D15" s="58">
        <v>458.88600000000002</v>
      </c>
      <c r="E15" s="35">
        <v>335</v>
      </c>
      <c r="F15" s="57">
        <v>350</v>
      </c>
      <c r="G15" s="88">
        <v>380</v>
      </c>
      <c r="H15" s="113">
        <f t="shared" si="2"/>
        <v>76.271666601290946</v>
      </c>
      <c r="I15" s="113">
        <f t="shared" si="3"/>
        <v>108.57142857142857</v>
      </c>
      <c r="J15" s="618"/>
    </row>
    <row r="16" spans="1:10" ht="24.95" customHeight="1">
      <c r="A16" s="191"/>
      <c r="B16" s="63" t="s">
        <v>407</v>
      </c>
      <c r="C16" s="31" t="s">
        <v>5</v>
      </c>
      <c r="D16" s="58">
        <v>526.69000000000005</v>
      </c>
      <c r="E16" s="35">
        <v>520</v>
      </c>
      <c r="F16" s="57">
        <v>470</v>
      </c>
      <c r="G16" s="88">
        <v>520</v>
      </c>
      <c r="H16" s="113">
        <f t="shared" si="2"/>
        <v>89.236552810951409</v>
      </c>
      <c r="I16" s="113">
        <f t="shared" si="3"/>
        <v>110.63829787234043</v>
      </c>
    </row>
    <row r="17" spans="1:10" ht="24.95" customHeight="1">
      <c r="A17" s="191"/>
      <c r="B17" s="63" t="s">
        <v>408</v>
      </c>
      <c r="C17" s="31" t="s">
        <v>5</v>
      </c>
      <c r="D17" s="57">
        <f>D9-D10-D11-D12-D13-D14-D15-D16</f>
        <v>1147.7240000000006</v>
      </c>
      <c r="E17" s="35">
        <f>520+13.1</f>
        <v>533.1</v>
      </c>
      <c r="F17" s="57">
        <f>F9-F10-F11-F12-F13-F14-F15-F16</f>
        <v>740.10000000000036</v>
      </c>
      <c r="G17" s="57">
        <f>G9-G10-G11-G12-G13-G14-G15-G16</f>
        <v>554</v>
      </c>
      <c r="H17" s="113">
        <f t="shared" si="2"/>
        <v>64.4841442716193</v>
      </c>
      <c r="I17" s="113">
        <f t="shared" si="3"/>
        <v>74.854749358194809</v>
      </c>
    </row>
    <row r="18" spans="1:10" ht="24.95" customHeight="1">
      <c r="A18" s="51" t="s">
        <v>78</v>
      </c>
      <c r="B18" s="48" t="s">
        <v>179</v>
      </c>
      <c r="C18" s="52" t="s">
        <v>5</v>
      </c>
      <c r="D18" s="168">
        <v>27.097000000000001</v>
      </c>
      <c r="E18" s="202">
        <v>25</v>
      </c>
      <c r="F18" s="168">
        <v>25</v>
      </c>
      <c r="G18" s="90">
        <v>25</v>
      </c>
      <c r="H18" s="113">
        <f t="shared" si="2"/>
        <v>92.261135919105428</v>
      </c>
      <c r="I18" s="113">
        <f t="shared" si="3"/>
        <v>100</v>
      </c>
    </row>
    <row r="19" spans="1:10" s="54" customFormat="1" ht="24.95" customHeight="1">
      <c r="A19" s="51" t="s">
        <v>78</v>
      </c>
      <c r="B19" s="48" t="s">
        <v>264</v>
      </c>
      <c r="C19" s="52" t="s">
        <v>5</v>
      </c>
      <c r="D19" s="202">
        <v>6367.0450000000001</v>
      </c>
      <c r="E19" s="202">
        <v>4390</v>
      </c>
      <c r="F19" s="202">
        <v>4500</v>
      </c>
      <c r="G19" s="91">
        <v>4500</v>
      </c>
      <c r="H19" s="113">
        <f t="shared" si="2"/>
        <v>70.676428390250109</v>
      </c>
      <c r="I19" s="113">
        <f t="shared" si="3"/>
        <v>100</v>
      </c>
      <c r="J19" s="618"/>
    </row>
    <row r="20" spans="1:10" s="54" customFormat="1" ht="24.95" customHeight="1">
      <c r="A20" s="51" t="s">
        <v>78</v>
      </c>
      <c r="B20" s="48" t="s">
        <v>265</v>
      </c>
      <c r="C20" s="52" t="str">
        <f>C19</f>
        <v>Tỷ đồng</v>
      </c>
      <c r="D20" s="167">
        <v>6.8</v>
      </c>
      <c r="E20" s="168">
        <v>3</v>
      </c>
      <c r="F20" s="168">
        <v>6</v>
      </c>
      <c r="G20" s="90">
        <v>3</v>
      </c>
      <c r="H20" s="113">
        <f t="shared" si="2"/>
        <v>88.235294117647058</v>
      </c>
      <c r="I20" s="113">
        <f t="shared" si="3"/>
        <v>50</v>
      </c>
    </row>
    <row r="21" spans="1:10" s="54" customFormat="1" ht="21.95" customHeight="1">
      <c r="A21" s="39" t="s">
        <v>54</v>
      </c>
      <c r="B21" s="38" t="s">
        <v>180</v>
      </c>
      <c r="C21" s="164" t="str">
        <f>C22</f>
        <v>Tỷ đồng</v>
      </c>
      <c r="D21" s="26">
        <v>1311.75</v>
      </c>
      <c r="E21" s="26">
        <v>1150</v>
      </c>
      <c r="F21" s="26">
        <f>F22+F23</f>
        <v>1450</v>
      </c>
      <c r="G21" s="26">
        <f>G22+G23</f>
        <v>1522.5</v>
      </c>
      <c r="H21" s="203">
        <f t="shared" si="2"/>
        <v>110.53935582237469</v>
      </c>
      <c r="I21" s="203">
        <f t="shared" si="3"/>
        <v>105</v>
      </c>
      <c r="J21" s="618"/>
    </row>
    <row r="22" spans="1:10" ht="21.95" customHeight="1">
      <c r="A22" s="37"/>
      <c r="B22" s="170" t="s">
        <v>409</v>
      </c>
      <c r="C22" s="31" t="s">
        <v>5</v>
      </c>
      <c r="D22" s="45">
        <f>D21-D23</f>
        <v>1185.578</v>
      </c>
      <c r="E22" s="45">
        <f>E21-E23</f>
        <v>1020</v>
      </c>
      <c r="F22" s="45">
        <v>1200</v>
      </c>
      <c r="G22" s="76">
        <v>1260</v>
      </c>
      <c r="H22" s="113">
        <f t="shared" si="2"/>
        <v>101.21645307183501</v>
      </c>
      <c r="I22" s="113">
        <f t="shared" si="3"/>
        <v>105</v>
      </c>
    </row>
    <row r="23" spans="1:10" ht="21.95" customHeight="1">
      <c r="A23" s="39"/>
      <c r="B23" s="40" t="s">
        <v>410</v>
      </c>
      <c r="C23" s="31" t="s">
        <v>5</v>
      </c>
      <c r="D23" s="45">
        <v>126.172</v>
      </c>
      <c r="E23" s="45">
        <v>130</v>
      </c>
      <c r="F23" s="45">
        <v>250</v>
      </c>
      <c r="G23" s="76">
        <v>262.5</v>
      </c>
      <c r="H23" s="113">
        <f t="shared" si="2"/>
        <v>198.14221855879276</v>
      </c>
      <c r="I23" s="113">
        <f>G23/F23*100</f>
        <v>105</v>
      </c>
    </row>
    <row r="24" spans="1:10" ht="24.75" customHeight="1">
      <c r="A24" s="191">
        <v>2</v>
      </c>
      <c r="B24" s="159" t="s">
        <v>2</v>
      </c>
      <c r="C24" s="128" t="s">
        <v>5</v>
      </c>
      <c r="D24" s="26">
        <v>24350</v>
      </c>
      <c r="E24" s="26">
        <v>16764.832009999998</v>
      </c>
      <c r="F24" s="26">
        <v>16765.832009999998</v>
      </c>
      <c r="G24" s="160">
        <v>15587.5</v>
      </c>
      <c r="H24" s="203">
        <f t="shared" si="2"/>
        <v>68.85351954825461</v>
      </c>
      <c r="I24" s="203">
        <f t="shared" si="3"/>
        <v>92.97182502307561</v>
      </c>
    </row>
    <row r="25" spans="1:10" ht="21" customHeight="1">
      <c r="A25" s="157"/>
      <c r="B25" s="158" t="s">
        <v>31</v>
      </c>
      <c r="C25" s="52"/>
      <c r="D25" s="203"/>
      <c r="E25" s="203"/>
      <c r="F25" s="203"/>
      <c r="G25" s="279"/>
      <c r="H25" s="279"/>
      <c r="I25" s="271"/>
    </row>
    <row r="26" spans="1:10" s="134" customFormat="1" ht="25.5" customHeight="1">
      <c r="A26" s="157" t="s">
        <v>53</v>
      </c>
      <c r="B26" s="30" t="s">
        <v>3</v>
      </c>
      <c r="C26" s="164" t="s">
        <v>5</v>
      </c>
      <c r="D26" s="172">
        <v>9220.0419999999995</v>
      </c>
      <c r="E26" s="172">
        <f>E27+E29+E33</f>
        <v>6292.8510000000006</v>
      </c>
      <c r="F26" s="172">
        <f>F27+F29+F33</f>
        <v>6292.8510000000006</v>
      </c>
      <c r="G26" s="270" t="s">
        <v>51</v>
      </c>
      <c r="H26" s="318" t="s">
        <v>51</v>
      </c>
      <c r="I26" s="318" t="s">
        <v>51</v>
      </c>
    </row>
    <row r="27" spans="1:10" s="134" customFormat="1" ht="24.95" customHeight="1">
      <c r="A27" s="157"/>
      <c r="B27" s="34" t="s">
        <v>411</v>
      </c>
      <c r="C27" s="31" t="str">
        <f>C28</f>
        <v>Tỷ đồng</v>
      </c>
      <c r="D27" s="45">
        <f>781+45+18.4+6167+1</f>
        <v>7012.4</v>
      </c>
      <c r="E27" s="35">
        <v>5031.0230000000001</v>
      </c>
      <c r="F27" s="35">
        <v>5031.0230000000001</v>
      </c>
      <c r="G27" s="270" t="s">
        <v>51</v>
      </c>
      <c r="H27" s="318" t="s">
        <v>51</v>
      </c>
      <c r="I27" s="318" t="s">
        <v>51</v>
      </c>
      <c r="J27" s="173"/>
    </row>
    <row r="28" spans="1:10" ht="24.95" customHeight="1">
      <c r="A28" s="191"/>
      <c r="B28" s="34" t="s">
        <v>181</v>
      </c>
      <c r="C28" s="31" t="s">
        <v>5</v>
      </c>
      <c r="D28" s="202">
        <v>6167</v>
      </c>
      <c r="E28" s="35">
        <v>4390</v>
      </c>
      <c r="F28" s="35">
        <v>4390</v>
      </c>
      <c r="G28" s="270" t="s">
        <v>51</v>
      </c>
      <c r="H28" s="318" t="s">
        <v>51</v>
      </c>
      <c r="I28" s="318" t="s">
        <v>51</v>
      </c>
    </row>
    <row r="29" spans="1:10" ht="24.95" customHeight="1">
      <c r="A29" s="191"/>
      <c r="B29" s="34" t="s">
        <v>412</v>
      </c>
      <c r="C29" s="31" t="s">
        <v>5</v>
      </c>
      <c r="D29" s="204">
        <f>SUM(D30:D32)</f>
        <v>1938</v>
      </c>
      <c r="E29" s="204">
        <f>SUM(E30:E32)</f>
        <v>1261.828</v>
      </c>
      <c r="F29" s="204">
        <f>SUM(F30:F32)</f>
        <v>1261.828</v>
      </c>
      <c r="G29" s="270" t="s">
        <v>51</v>
      </c>
      <c r="H29" s="318" t="s">
        <v>51</v>
      </c>
      <c r="I29" s="318" t="s">
        <v>51</v>
      </c>
    </row>
    <row r="30" spans="1:10" ht="24.95" customHeight="1">
      <c r="A30" s="191"/>
      <c r="B30" s="34" t="s">
        <v>182</v>
      </c>
      <c r="C30" s="31" t="s">
        <v>5</v>
      </c>
      <c r="D30" s="204">
        <v>601</v>
      </c>
      <c r="E30" s="45">
        <v>1009.208</v>
      </c>
      <c r="F30" s="45">
        <v>1009.208</v>
      </c>
      <c r="G30" s="270" t="s">
        <v>51</v>
      </c>
      <c r="H30" s="318" t="s">
        <v>51</v>
      </c>
      <c r="I30" s="318" t="s">
        <v>51</v>
      </c>
    </row>
    <row r="31" spans="1:10" ht="24.95" customHeight="1">
      <c r="A31" s="191"/>
      <c r="B31" s="34" t="s">
        <v>183</v>
      </c>
      <c r="C31" s="31" t="s">
        <v>5</v>
      </c>
      <c r="D31" s="204">
        <v>648</v>
      </c>
      <c r="E31" s="45">
        <v>252.62</v>
      </c>
      <c r="F31" s="45">
        <v>252.62</v>
      </c>
      <c r="G31" s="270" t="s">
        <v>51</v>
      </c>
      <c r="H31" s="318" t="s">
        <v>51</v>
      </c>
      <c r="I31" s="318" t="s">
        <v>51</v>
      </c>
    </row>
    <row r="32" spans="1:10" ht="24.95" customHeight="1">
      <c r="A32" s="191"/>
      <c r="B32" s="34" t="s">
        <v>184</v>
      </c>
      <c r="C32" s="31" t="s">
        <v>5</v>
      </c>
      <c r="D32" s="204">
        <v>689</v>
      </c>
      <c r="E32" s="35"/>
      <c r="F32" s="35"/>
      <c r="G32" s="270"/>
      <c r="H32" s="318" t="s">
        <v>51</v>
      </c>
      <c r="I32" s="318" t="s">
        <v>51</v>
      </c>
    </row>
    <row r="33" spans="1:9" ht="24.95" customHeight="1">
      <c r="A33" s="191"/>
      <c r="B33" s="34" t="s">
        <v>413</v>
      </c>
      <c r="C33" s="31" t="s">
        <v>5</v>
      </c>
      <c r="D33" s="35">
        <v>270</v>
      </c>
      <c r="E33" s="35"/>
      <c r="F33" s="35"/>
      <c r="G33" s="270"/>
      <c r="H33" s="318" t="s">
        <v>51</v>
      </c>
      <c r="I33" s="318" t="s">
        <v>51</v>
      </c>
    </row>
    <row r="34" spans="1:9" ht="24.95" customHeight="1">
      <c r="A34" s="157" t="s">
        <v>54</v>
      </c>
      <c r="B34" s="30" t="s">
        <v>4</v>
      </c>
      <c r="C34" s="164" t="s">
        <v>5</v>
      </c>
      <c r="D34" s="172">
        <v>11178.532999999999</v>
      </c>
      <c r="E34" s="171">
        <v>10108.173000000001</v>
      </c>
      <c r="F34" s="171">
        <v>10108.173000000001</v>
      </c>
      <c r="G34" s="270" t="s">
        <v>51</v>
      </c>
      <c r="H34" s="318" t="s">
        <v>51</v>
      </c>
      <c r="I34" s="318" t="s">
        <v>51</v>
      </c>
    </row>
    <row r="35" spans="1:9" s="134" customFormat="1" ht="24.95" customHeight="1">
      <c r="A35" s="51"/>
      <c r="B35" s="158" t="s">
        <v>31</v>
      </c>
      <c r="C35" s="31"/>
      <c r="D35" s="205"/>
      <c r="E35" s="35"/>
      <c r="F35" s="35"/>
      <c r="G35" s="270"/>
      <c r="H35" s="318"/>
      <c r="I35" s="318"/>
    </row>
    <row r="36" spans="1:9" ht="24.95" customHeight="1">
      <c r="A36" s="51"/>
      <c r="B36" s="34" t="s">
        <v>581</v>
      </c>
      <c r="C36" s="31" t="s">
        <v>5</v>
      </c>
      <c r="D36" s="46">
        <v>4728.4769999999999</v>
      </c>
      <c r="E36" s="45">
        <v>4623.5389999999998</v>
      </c>
      <c r="F36" s="45">
        <v>4623.5389999999998</v>
      </c>
      <c r="G36" s="270" t="s">
        <v>51</v>
      </c>
      <c r="H36" s="318" t="s">
        <v>51</v>
      </c>
      <c r="I36" s="318" t="s">
        <v>51</v>
      </c>
    </row>
    <row r="37" spans="1:9" ht="24.95" customHeight="1">
      <c r="A37" s="51"/>
      <c r="B37" s="34" t="s">
        <v>414</v>
      </c>
      <c r="C37" s="31" t="s">
        <v>5</v>
      </c>
      <c r="D37" s="46">
        <v>1285.586</v>
      </c>
      <c r="E37" s="45">
        <v>986.66399999999999</v>
      </c>
      <c r="F37" s="45">
        <v>986.66399999999999</v>
      </c>
      <c r="G37" s="270" t="s">
        <v>51</v>
      </c>
      <c r="H37" s="318" t="s">
        <v>51</v>
      </c>
      <c r="I37" s="318" t="s">
        <v>51</v>
      </c>
    </row>
    <row r="38" spans="1:9" ht="24.95" customHeight="1">
      <c r="A38" s="51"/>
      <c r="B38" s="34" t="s">
        <v>415</v>
      </c>
      <c r="C38" s="31" t="s">
        <v>5</v>
      </c>
      <c r="D38" s="46">
        <v>1901.2370000000001</v>
      </c>
      <c r="E38" s="45">
        <v>1794.4949999999999</v>
      </c>
      <c r="F38" s="45">
        <v>1794.4949999999999</v>
      </c>
      <c r="G38" s="270" t="s">
        <v>51</v>
      </c>
      <c r="H38" s="318" t="s">
        <v>51</v>
      </c>
      <c r="I38" s="318" t="s">
        <v>51</v>
      </c>
    </row>
    <row r="39" spans="1:9" ht="24.95" customHeight="1">
      <c r="A39" s="51"/>
      <c r="B39" s="34" t="s">
        <v>416</v>
      </c>
      <c r="C39" s="31" t="s">
        <v>5</v>
      </c>
      <c r="D39" s="46">
        <v>43.341999999999999</v>
      </c>
      <c r="E39" s="45">
        <v>31.896000000000001</v>
      </c>
      <c r="F39" s="45">
        <v>31.896000000000001</v>
      </c>
      <c r="G39" s="270" t="s">
        <v>51</v>
      </c>
      <c r="H39" s="318" t="s">
        <v>51</v>
      </c>
      <c r="I39" s="318" t="s">
        <v>51</v>
      </c>
    </row>
    <row r="40" spans="1:9" s="50" customFormat="1" ht="24.95" customHeight="1">
      <c r="A40" s="191">
        <v>3</v>
      </c>
      <c r="B40" s="159" t="s">
        <v>458</v>
      </c>
      <c r="C40" s="128" t="s">
        <v>34</v>
      </c>
      <c r="D40" s="160">
        <f>D7/'Bieu 3'!D7*100</f>
        <v>11.102896107729764</v>
      </c>
      <c r="E40" s="160">
        <f>E7/'Bieu 3'!E7*100</f>
        <v>6.9797526923342348</v>
      </c>
      <c r="F40" s="160">
        <f>F7/'Bieu 3'!F7*100</f>
        <v>8.0921734583264868</v>
      </c>
      <c r="G40" s="160">
        <f>G7/'Bieu 3'!G7*100</f>
        <v>7.1616276037864539</v>
      </c>
      <c r="H40" s="318" t="s">
        <v>51</v>
      </c>
      <c r="I40" s="318" t="s">
        <v>51</v>
      </c>
    </row>
    <row r="41" spans="1:9" s="50" customFormat="1" ht="24.95" customHeight="1">
      <c r="A41" s="241" t="s">
        <v>52</v>
      </c>
      <c r="B41" s="246" t="s">
        <v>457</v>
      </c>
      <c r="C41" s="247"/>
      <c r="D41" s="255"/>
      <c r="E41" s="256"/>
      <c r="F41" s="257"/>
      <c r="G41" s="255"/>
      <c r="H41" s="211"/>
      <c r="I41" s="211"/>
    </row>
    <row r="42" spans="1:9" ht="24.95" customHeight="1">
      <c r="A42" s="47">
        <v>1</v>
      </c>
      <c r="B42" s="34" t="s">
        <v>175</v>
      </c>
      <c r="C42" s="31" t="s">
        <v>452</v>
      </c>
      <c r="D42" s="44">
        <v>11192.6</v>
      </c>
      <c r="E42" s="94">
        <v>14800</v>
      </c>
      <c r="F42" s="94">
        <v>14800</v>
      </c>
      <c r="G42" s="44">
        <v>17800</v>
      </c>
      <c r="H42" s="113">
        <f t="shared" ref="H42" si="4">F42/D42*100</f>
        <v>132.2302235405536</v>
      </c>
      <c r="I42" s="113">
        <f t="shared" ref="I42" si="5">G42/F42*100</f>
        <v>120.27027027027026</v>
      </c>
    </row>
    <row r="43" spans="1:9" ht="24.95" customHeight="1">
      <c r="A43" s="51">
        <v>2</v>
      </c>
      <c r="B43" s="34" t="s">
        <v>176</v>
      </c>
      <c r="C43" s="31" t="s">
        <v>452</v>
      </c>
      <c r="D43" s="44">
        <v>10567</v>
      </c>
      <c r="E43" s="94">
        <v>13300</v>
      </c>
      <c r="F43" s="94">
        <v>13300</v>
      </c>
      <c r="G43" s="44">
        <v>15100</v>
      </c>
      <c r="H43" s="113">
        <f t="shared" ref="H43" si="6">F43/D43*100</f>
        <v>125.86353742784139</v>
      </c>
      <c r="I43" s="113">
        <f t="shared" ref="I43" si="7">G43/F43*100</f>
        <v>113.53383458646617</v>
      </c>
    </row>
    <row r="44" spans="1:9" ht="24.95" customHeight="1">
      <c r="A44" s="51">
        <v>3</v>
      </c>
      <c r="B44" s="34" t="s">
        <v>459</v>
      </c>
      <c r="C44" s="31" t="s">
        <v>34</v>
      </c>
      <c r="D44" s="76">
        <f>D42/D43*100</f>
        <v>105.92031797104194</v>
      </c>
      <c r="E44" s="76">
        <f t="shared" ref="E44:G44" si="8">E42/E43*100</f>
        <v>111.27819548872179</v>
      </c>
      <c r="F44" s="76">
        <f t="shared" si="8"/>
        <v>111.27819548872179</v>
      </c>
      <c r="G44" s="76">
        <f t="shared" si="8"/>
        <v>117.88079470198676</v>
      </c>
      <c r="H44" s="130" t="s">
        <v>51</v>
      </c>
      <c r="I44" s="130" t="s">
        <v>51</v>
      </c>
    </row>
    <row r="45" spans="1:9" s="50" customFormat="1" ht="24.95" customHeight="1">
      <c r="A45" s="241" t="s">
        <v>56</v>
      </c>
      <c r="B45" s="246" t="s">
        <v>460</v>
      </c>
      <c r="C45" s="247"/>
      <c r="D45" s="255"/>
      <c r="E45" s="256"/>
      <c r="F45" s="257"/>
      <c r="G45" s="255"/>
      <c r="H45" s="211"/>
      <c r="I45" s="211"/>
    </row>
    <row r="46" spans="1:9" ht="24.95" customHeight="1">
      <c r="A46" s="51"/>
      <c r="B46" s="63" t="s">
        <v>326</v>
      </c>
      <c r="C46" s="62" t="s">
        <v>296</v>
      </c>
      <c r="D46" s="44">
        <v>1749</v>
      </c>
      <c r="E46" s="94">
        <v>1950</v>
      </c>
      <c r="F46" s="94">
        <f>E46</f>
        <v>1950</v>
      </c>
      <c r="G46" s="44">
        <v>2170</v>
      </c>
      <c r="H46" s="113">
        <f t="shared" ref="H46:H47" si="9">F46/D46*100</f>
        <v>111.49228130360204</v>
      </c>
      <c r="I46" s="113">
        <f t="shared" ref="I46:I47" si="10">G46/F46*100</f>
        <v>111.28205128205128</v>
      </c>
    </row>
    <row r="47" spans="1:9" ht="24.95" customHeight="1">
      <c r="A47" s="51"/>
      <c r="B47" s="63" t="s">
        <v>327</v>
      </c>
      <c r="C47" s="62" t="s">
        <v>296</v>
      </c>
      <c r="D47" s="44">
        <v>4795</v>
      </c>
      <c r="E47" s="94">
        <v>5600</v>
      </c>
      <c r="F47" s="94">
        <f>E47</f>
        <v>5600</v>
      </c>
      <c r="G47" s="44">
        <v>6520</v>
      </c>
      <c r="H47" s="113">
        <f t="shared" si="9"/>
        <v>116.7883211678832</v>
      </c>
      <c r="I47" s="113">
        <f t="shared" si="10"/>
        <v>116.42857142857143</v>
      </c>
    </row>
    <row r="48" spans="1:9">
      <c r="A48" s="71"/>
      <c r="B48" s="187"/>
    </row>
  </sheetData>
  <sheetProtection formatCells="0" formatColumns="0" formatRows="0" insertColumns="0" insertRows="0" insertHyperlinks="0" deleteColumns="0" deleteRows="0" sort="0" autoFilter="0" pivotTables="0"/>
  <mergeCells count="9">
    <mergeCell ref="A1:I1"/>
    <mergeCell ref="A2:I2"/>
    <mergeCell ref="A4:A5"/>
    <mergeCell ref="B4:B5"/>
    <mergeCell ref="C4:C5"/>
    <mergeCell ref="D4:D5"/>
    <mergeCell ref="E4:F4"/>
    <mergeCell ref="G4:G5"/>
    <mergeCell ref="H4:I4"/>
  </mergeCells>
  <printOptions horizontalCentered="1"/>
  <pageMargins left="0.45" right="0.45" top="1" bottom="0.7" header="0.37" footer="0.28000000000000003"/>
  <pageSetup paperSize="9" scale="85" orientation="landscape" verticalDpi="300" r:id="rId1"/>
  <headerFooter alignWithMargins="0">
    <oddFooter>&amp;C&amp;"Times New Roman,Regular"&amp;14&amp;P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B49" zoomScaleNormal="70" workbookViewId="0">
      <selection activeCell="J15" sqref="J15:M15"/>
    </sheetView>
  </sheetViews>
  <sheetFormatPr defaultRowHeight="18.75"/>
  <cols>
    <col min="1" max="1" width="4.85546875" style="190" customWidth="1"/>
    <col min="2" max="2" width="60.7109375" style="156" customWidth="1"/>
    <col min="3" max="3" width="16.140625" style="71" customWidth="1"/>
    <col min="4" max="5" width="12.7109375" style="71" customWidth="1"/>
    <col min="6" max="6" width="14" style="71" customWidth="1"/>
    <col min="7" max="7" width="12.7109375" style="71" customWidth="1"/>
    <col min="8" max="9" width="12.7109375" style="28" customWidth="1"/>
    <col min="10" max="10" width="10.28515625" style="28" customWidth="1"/>
    <col min="11" max="11" width="10.7109375" style="28" customWidth="1"/>
    <col min="12" max="12" width="10.28515625" style="28" customWidth="1"/>
    <col min="13" max="14" width="10" style="28" customWidth="1"/>
    <col min="15" max="15" width="10.140625" style="28" customWidth="1"/>
    <col min="16" max="16" width="9.7109375" style="28" customWidth="1"/>
    <col min="17" max="16384" width="9.140625" style="28"/>
  </cols>
  <sheetData>
    <row r="1" spans="1:13" ht="24.95" customHeight="1">
      <c r="A1" s="630" t="s">
        <v>226</v>
      </c>
      <c r="B1" s="630"/>
      <c r="C1" s="630"/>
      <c r="D1" s="630"/>
      <c r="E1" s="630"/>
      <c r="F1" s="630"/>
      <c r="G1" s="630"/>
      <c r="H1" s="630"/>
      <c r="I1" s="630"/>
    </row>
    <row r="2" spans="1:13" ht="24.95" customHeight="1">
      <c r="A2" s="633" t="s">
        <v>461</v>
      </c>
      <c r="B2" s="633"/>
      <c r="C2" s="633"/>
      <c r="D2" s="633"/>
      <c r="E2" s="633"/>
      <c r="F2" s="633"/>
      <c r="G2" s="633"/>
      <c r="H2" s="633"/>
      <c r="I2" s="633"/>
    </row>
    <row r="3" spans="1:13" ht="24.95" customHeight="1"/>
    <row r="4" spans="1:13" ht="25.5" customHeight="1">
      <c r="A4" s="634" t="s">
        <v>36</v>
      </c>
      <c r="B4" s="635" t="s">
        <v>30</v>
      </c>
      <c r="C4" s="635" t="s">
        <v>33</v>
      </c>
      <c r="D4" s="636" t="s">
        <v>480</v>
      </c>
      <c r="E4" s="636" t="s">
        <v>481</v>
      </c>
      <c r="F4" s="636"/>
      <c r="G4" s="636" t="s">
        <v>482</v>
      </c>
      <c r="H4" s="631" t="s">
        <v>29</v>
      </c>
      <c r="I4" s="632"/>
    </row>
    <row r="5" spans="1:13" ht="41.25" customHeight="1">
      <c r="A5" s="634"/>
      <c r="B5" s="636"/>
      <c r="C5" s="634"/>
      <c r="D5" s="636"/>
      <c r="E5" s="29" t="s">
        <v>32</v>
      </c>
      <c r="F5" s="29" t="s">
        <v>422</v>
      </c>
      <c r="G5" s="636"/>
      <c r="H5" s="175" t="s">
        <v>483</v>
      </c>
      <c r="I5" s="175" t="s">
        <v>484</v>
      </c>
    </row>
    <row r="6" spans="1:13" ht="24.95" customHeight="1">
      <c r="A6" s="241" t="s">
        <v>37</v>
      </c>
      <c r="B6" s="242" t="s">
        <v>462</v>
      </c>
      <c r="C6" s="241"/>
      <c r="D6" s="243"/>
      <c r="E6" s="244"/>
      <c r="F6" s="244"/>
      <c r="G6" s="243"/>
      <c r="H6" s="245"/>
      <c r="I6" s="245"/>
      <c r="J6" s="180"/>
    </row>
    <row r="7" spans="1:13" s="50" customFormat="1" ht="24.95" customHeight="1">
      <c r="A7" s="253">
        <v>1</v>
      </c>
      <c r="B7" s="159" t="s">
        <v>455</v>
      </c>
      <c r="C7" s="199" t="s">
        <v>5</v>
      </c>
      <c r="D7" s="43">
        <f>D8+D9+D12+D13</f>
        <v>120974.15727999998</v>
      </c>
      <c r="E7" s="43">
        <f t="shared" ref="E7:G7" si="0">E8+E9+E12+E13</f>
        <v>144505.11994611821</v>
      </c>
      <c r="F7" s="43">
        <f t="shared" si="0"/>
        <v>129743.88221</v>
      </c>
      <c r="G7" s="43">
        <f t="shared" si="0"/>
        <v>150629.16695496</v>
      </c>
      <c r="H7" s="315" t="s">
        <v>51</v>
      </c>
      <c r="I7" s="316" t="s">
        <v>51</v>
      </c>
      <c r="K7" s="162"/>
    </row>
    <row r="8" spans="1:13" s="50" customFormat="1" ht="24.95" customHeight="1">
      <c r="A8" s="199"/>
      <c r="B8" s="34" t="s">
        <v>399</v>
      </c>
      <c r="C8" s="95" t="str">
        <f>C7</f>
        <v>Tỷ đồng</v>
      </c>
      <c r="D8" s="44">
        <v>22565.918969999999</v>
      </c>
      <c r="E8" s="44">
        <v>22879.352125172805</v>
      </c>
      <c r="F8" s="32">
        <v>22789.87399</v>
      </c>
      <c r="G8" s="44">
        <v>24157.266429400002</v>
      </c>
      <c r="H8" s="315" t="s">
        <v>51</v>
      </c>
      <c r="I8" s="316" t="s">
        <v>51</v>
      </c>
      <c r="J8" s="162"/>
      <c r="K8" s="162"/>
    </row>
    <row r="9" spans="1:13" s="50" customFormat="1" ht="24.95" customHeight="1">
      <c r="A9" s="199"/>
      <c r="B9" s="34" t="s">
        <v>396</v>
      </c>
      <c r="C9" s="95" t="str">
        <f>C8</f>
        <v>Tỷ đồng</v>
      </c>
      <c r="D9" s="44">
        <v>68136.96523999999</v>
      </c>
      <c r="E9" s="44">
        <v>87555.267084341787</v>
      </c>
      <c r="F9" s="32">
        <v>74988.692219999997</v>
      </c>
      <c r="G9" s="44">
        <v>90410.550595559995</v>
      </c>
      <c r="H9" s="315" t="s">
        <v>51</v>
      </c>
      <c r="I9" s="316" t="s">
        <v>51</v>
      </c>
      <c r="J9" s="162"/>
      <c r="K9" s="162"/>
    </row>
    <row r="10" spans="1:13" s="50" customFormat="1" ht="24.95" customHeight="1">
      <c r="A10" s="199"/>
      <c r="B10" s="34" t="s">
        <v>508</v>
      </c>
      <c r="C10" s="95" t="str">
        <f t="shared" ref="C10:C11" si="1">C9</f>
        <v>Tỷ đồng</v>
      </c>
      <c r="D10" s="44">
        <v>57013.539709999997</v>
      </c>
      <c r="E10" s="44">
        <v>75221.68554779017</v>
      </c>
      <c r="F10" s="32">
        <v>63121.044419999998</v>
      </c>
      <c r="G10" s="44">
        <v>76881.432103559986</v>
      </c>
      <c r="H10" s="315" t="s">
        <v>51</v>
      </c>
      <c r="I10" s="316" t="s">
        <v>51</v>
      </c>
      <c r="J10" s="162"/>
      <c r="K10" s="162"/>
    </row>
    <row r="11" spans="1:13" s="50" customFormat="1" ht="24.95" customHeight="1">
      <c r="A11" s="199"/>
      <c r="B11" s="34" t="s">
        <v>509</v>
      </c>
      <c r="C11" s="95" t="str">
        <f t="shared" si="1"/>
        <v>Tỷ đồng</v>
      </c>
      <c r="D11" s="44">
        <v>11123.425529999993</v>
      </c>
      <c r="E11" s="44">
        <v>12333.581536551615</v>
      </c>
      <c r="F11" s="32">
        <v>11867.647799999999</v>
      </c>
      <c r="G11" s="44">
        <v>13529.118492000001</v>
      </c>
      <c r="H11" s="315" t="s">
        <v>51</v>
      </c>
      <c r="I11" s="316" t="s">
        <v>51</v>
      </c>
      <c r="J11" s="162"/>
      <c r="K11" s="162"/>
    </row>
    <row r="12" spans="1:13" s="50" customFormat="1" ht="24.95" customHeight="1">
      <c r="A12" s="199"/>
      <c r="B12" s="34" t="s">
        <v>397</v>
      </c>
      <c r="C12" s="95" t="str">
        <f>C9</f>
        <v>Tỷ đồng</v>
      </c>
      <c r="D12" s="44">
        <v>27508.238069999999</v>
      </c>
      <c r="E12" s="44">
        <v>30933.617041853617</v>
      </c>
      <c r="F12" s="32">
        <v>29097.617999999999</v>
      </c>
      <c r="G12" s="44">
        <v>32734.820250000001</v>
      </c>
      <c r="H12" s="315" t="s">
        <v>51</v>
      </c>
      <c r="I12" s="316" t="s">
        <v>51</v>
      </c>
      <c r="J12" s="162"/>
      <c r="K12" s="162"/>
    </row>
    <row r="13" spans="1:13" s="54" customFormat="1" ht="24.95" customHeight="1">
      <c r="A13" s="51"/>
      <c r="B13" s="149" t="s">
        <v>398</v>
      </c>
      <c r="C13" s="52" t="s">
        <v>34</v>
      </c>
      <c r="D13" s="44">
        <v>2763.0349999999999</v>
      </c>
      <c r="E13" s="44">
        <v>3136.8836947500004</v>
      </c>
      <c r="F13" s="32">
        <v>2867.6979999999999</v>
      </c>
      <c r="G13" s="44">
        <v>3326.5296800000001</v>
      </c>
      <c r="H13" s="315" t="s">
        <v>51</v>
      </c>
      <c r="I13" s="316" t="s">
        <v>51</v>
      </c>
      <c r="J13" s="53"/>
    </row>
    <row r="14" spans="1:13" s="50" customFormat="1" ht="24.95" customHeight="1">
      <c r="A14" s="199">
        <v>2</v>
      </c>
      <c r="B14" s="159" t="s">
        <v>79</v>
      </c>
      <c r="C14" s="128" t="s">
        <v>177</v>
      </c>
      <c r="D14" s="43">
        <v>2838.4929610280819</v>
      </c>
      <c r="E14" s="43">
        <v>3280</v>
      </c>
      <c r="F14" s="205">
        <v>2940</v>
      </c>
      <c r="G14" s="205">
        <v>3280</v>
      </c>
      <c r="H14" s="161" t="s">
        <v>51</v>
      </c>
      <c r="I14" s="161" t="s">
        <v>51</v>
      </c>
      <c r="J14" s="619"/>
    </row>
    <row r="15" spans="1:13" s="50" customFormat="1" ht="24.95" customHeight="1">
      <c r="A15" s="191">
        <v>3</v>
      </c>
      <c r="B15" s="159" t="s">
        <v>463</v>
      </c>
      <c r="C15" s="192" t="s">
        <v>34</v>
      </c>
      <c r="D15" s="43">
        <f>D16+D17+D20+D21</f>
        <v>100</v>
      </c>
      <c r="E15" s="43">
        <f t="shared" ref="E15:G15" si="2">E16+E17+E20+E21</f>
        <v>100</v>
      </c>
      <c r="F15" s="43">
        <f t="shared" si="2"/>
        <v>100</v>
      </c>
      <c r="G15" s="43">
        <f t="shared" si="2"/>
        <v>100.1</v>
      </c>
      <c r="H15" s="161" t="s">
        <v>51</v>
      </c>
      <c r="I15" s="161" t="s">
        <v>51</v>
      </c>
      <c r="J15" s="162">
        <f>G16</f>
        <v>16.037575535834524</v>
      </c>
      <c r="K15" s="626">
        <f>G17</f>
        <v>60.021941582265981</v>
      </c>
      <c r="L15" s="626">
        <f>G20</f>
        <v>21.832059541820424</v>
      </c>
      <c r="M15" s="626">
        <f>G21</f>
        <v>2.2084233400790656</v>
      </c>
    </row>
    <row r="16" spans="1:13" s="50" customFormat="1" ht="24.95" customHeight="1">
      <c r="A16" s="191"/>
      <c r="B16" s="34" t="s">
        <v>399</v>
      </c>
      <c r="C16" s="95" t="s">
        <v>34</v>
      </c>
      <c r="D16" s="76">
        <f>D8/D7*100</f>
        <v>18.653503754335059</v>
      </c>
      <c r="E16" s="76">
        <f t="shared" ref="E16:G16" si="3">E8/E7*100</f>
        <v>15.832900684559728</v>
      </c>
      <c r="F16" s="76">
        <f t="shared" si="3"/>
        <v>17.565278301995711</v>
      </c>
      <c r="G16" s="76">
        <f t="shared" si="3"/>
        <v>16.037575535834524</v>
      </c>
      <c r="H16" s="161" t="s">
        <v>51</v>
      </c>
      <c r="I16" s="161" t="s">
        <v>51</v>
      </c>
      <c r="J16" s="162"/>
      <c r="K16" s="162"/>
    </row>
    <row r="17" spans="1:11" s="50" customFormat="1" ht="24.95" customHeight="1">
      <c r="A17" s="191"/>
      <c r="B17" s="34" t="s">
        <v>396</v>
      </c>
      <c r="C17" s="95" t="s">
        <v>34</v>
      </c>
      <c r="D17" s="76">
        <f>D9/D7*100</f>
        <v>56.323570894810203</v>
      </c>
      <c r="E17" s="76">
        <f t="shared" ref="E17:G17" si="4">E9/E7*100</f>
        <v>60.589733510472584</v>
      </c>
      <c r="F17" s="76">
        <f t="shared" si="4"/>
        <v>57.797478341695751</v>
      </c>
      <c r="G17" s="76">
        <f t="shared" si="4"/>
        <v>60.021941582265981</v>
      </c>
      <c r="H17" s="161" t="s">
        <v>51</v>
      </c>
      <c r="I17" s="161" t="s">
        <v>51</v>
      </c>
      <c r="J17" s="162"/>
      <c r="K17" s="162"/>
    </row>
    <row r="18" spans="1:11" s="50" customFormat="1" ht="24.95" customHeight="1">
      <c r="A18" s="199"/>
      <c r="B18" s="34" t="s">
        <v>508</v>
      </c>
      <c r="C18" s="95" t="str">
        <f t="shared" ref="C18:C19" si="5">C17</f>
        <v>%</v>
      </c>
      <c r="D18" s="76">
        <f>D10/D7*100</f>
        <v>47.128693426679277</v>
      </c>
      <c r="E18" s="76">
        <f t="shared" ref="E18:G18" si="6">E10/E7*100</f>
        <v>52.054685381277956</v>
      </c>
      <c r="F18" s="76">
        <f t="shared" si="6"/>
        <v>48.650497691932756</v>
      </c>
      <c r="G18" s="76">
        <f t="shared" si="6"/>
        <v>51.040202676383714</v>
      </c>
      <c r="H18" s="161" t="s">
        <v>51</v>
      </c>
      <c r="I18" s="161" t="s">
        <v>51</v>
      </c>
      <c r="J18" s="162"/>
      <c r="K18" s="162"/>
    </row>
    <row r="19" spans="1:11" s="50" customFormat="1" ht="24.95" customHeight="1">
      <c r="A19" s="199"/>
      <c r="B19" s="34" t="s">
        <v>509</v>
      </c>
      <c r="C19" s="95" t="str">
        <f t="shared" si="5"/>
        <v>%</v>
      </c>
      <c r="D19" s="76">
        <f>D11/D7*100</f>
        <v>9.1948774681309313</v>
      </c>
      <c r="E19" s="76">
        <f t="shared" ref="E19:G19" si="7">E11/E7*100</f>
        <v>8.5350481291946281</v>
      </c>
      <c r="F19" s="76">
        <f t="shared" si="7"/>
        <v>9.146980649763</v>
      </c>
      <c r="G19" s="76">
        <f t="shared" si="7"/>
        <v>8.9817389058822688</v>
      </c>
      <c r="H19" s="161" t="s">
        <v>51</v>
      </c>
      <c r="I19" s="161" t="s">
        <v>51</v>
      </c>
      <c r="J19" s="162"/>
    </row>
    <row r="20" spans="1:11" s="50" customFormat="1" ht="24.95" customHeight="1">
      <c r="A20" s="191"/>
      <c r="B20" s="34" t="s">
        <v>397</v>
      </c>
      <c r="C20" s="95" t="s">
        <v>34</v>
      </c>
      <c r="D20" s="76">
        <f>D12/D7*100</f>
        <v>22.738937545422182</v>
      </c>
      <c r="E20" s="76">
        <f t="shared" ref="E20:F20" si="8">E12/E7*100</f>
        <v>21.406588952272326</v>
      </c>
      <c r="F20" s="76">
        <f t="shared" si="8"/>
        <v>22.426967271492128</v>
      </c>
      <c r="G20" s="76">
        <f>G12/G7*100+0.1</f>
        <v>21.832059541820424</v>
      </c>
      <c r="H20" s="161" t="s">
        <v>51</v>
      </c>
      <c r="I20" s="161" t="s">
        <v>51</v>
      </c>
      <c r="J20" s="619"/>
    </row>
    <row r="21" spans="1:11" s="54" customFormat="1" ht="24.95" customHeight="1">
      <c r="A21" s="51"/>
      <c r="B21" s="149" t="s">
        <v>398</v>
      </c>
      <c r="C21" s="52" t="s">
        <v>34</v>
      </c>
      <c r="D21" s="76">
        <f>D13/D7*100</f>
        <v>2.2839878054325555</v>
      </c>
      <c r="E21" s="76">
        <f t="shared" ref="E21:G21" si="9">E13/E7*100</f>
        <v>2.1707768526953606</v>
      </c>
      <c r="F21" s="76">
        <f t="shared" si="9"/>
        <v>2.210276084816408</v>
      </c>
      <c r="G21" s="76">
        <f t="shared" si="9"/>
        <v>2.2084233400790656</v>
      </c>
      <c r="H21" s="161" t="s">
        <v>51</v>
      </c>
      <c r="I21" s="161" t="s">
        <v>51</v>
      </c>
      <c r="J21" s="620"/>
    </row>
    <row r="22" spans="1:11" s="50" customFormat="1" ht="37.5">
      <c r="A22" s="191">
        <v>4</v>
      </c>
      <c r="B22" s="159" t="s">
        <v>425</v>
      </c>
      <c r="C22" s="192" t="s">
        <v>426</v>
      </c>
      <c r="D22" s="160">
        <f>D7/'Bieu 6'!D20</f>
        <v>110.05654774381367</v>
      </c>
      <c r="E22" s="160">
        <f>E7/'Bieu 6'!E20</f>
        <v>128.67866118213851</v>
      </c>
      <c r="F22" s="160">
        <f>F7/'Bieu 6'!F20</f>
        <v>115.53410056045809</v>
      </c>
      <c r="G22" s="160">
        <f>G7/'Bieu 6'!G20</f>
        <v>132.69053644653499</v>
      </c>
      <c r="H22" s="161" t="s">
        <v>51</v>
      </c>
      <c r="I22" s="161" t="s">
        <v>51</v>
      </c>
      <c r="J22" s="621"/>
    </row>
    <row r="23" spans="1:11" ht="37.5">
      <c r="A23" s="47"/>
      <c r="B23" s="34" t="s">
        <v>399</v>
      </c>
      <c r="C23" s="95" t="s">
        <v>426</v>
      </c>
      <c r="D23" s="76">
        <f>D8/'Bieu 6'!D21</f>
        <v>53.92095333333333</v>
      </c>
      <c r="E23" s="76">
        <f>E8/'Bieu 6'!E21</f>
        <v>56.857236891582524</v>
      </c>
      <c r="F23" s="76">
        <f>F8/'Bieu 6'!F21</f>
        <v>56.63487572067595</v>
      </c>
      <c r="G23" s="76">
        <f>G8/'Bieu 6'!G21</f>
        <v>64.230966310555701</v>
      </c>
      <c r="H23" s="161" t="s">
        <v>51</v>
      </c>
      <c r="I23" s="161" t="s">
        <v>51</v>
      </c>
      <c r="J23" s="621"/>
    </row>
    <row r="24" spans="1:11" ht="37.5">
      <c r="A24" s="47"/>
      <c r="B24" s="34" t="s">
        <v>396</v>
      </c>
      <c r="C24" s="95" t="s">
        <v>426</v>
      </c>
      <c r="D24" s="76">
        <f>D9/'Bieu 6'!D22</f>
        <v>165.22057526673129</v>
      </c>
      <c r="E24" s="76">
        <f>E9/'Bieu 6'!E22</f>
        <v>196.58019772766914</v>
      </c>
      <c r="F24" s="76">
        <f>F9/'Bieu 6'!F22</f>
        <v>168.3655642298101</v>
      </c>
      <c r="G24" s="76">
        <f>G9/'Bieu 6'!G22</f>
        <v>189.66260918874005</v>
      </c>
      <c r="H24" s="161" t="s">
        <v>51</v>
      </c>
      <c r="I24" s="161" t="s">
        <v>51</v>
      </c>
      <c r="J24" s="621"/>
    </row>
    <row r="25" spans="1:11" ht="37.5">
      <c r="A25" s="47"/>
      <c r="B25" s="34" t="s">
        <v>397</v>
      </c>
      <c r="C25" s="95" t="s">
        <v>426</v>
      </c>
      <c r="D25" s="76">
        <f>D10/'Bieu 6'!D23</f>
        <v>212.49921621319416</v>
      </c>
      <c r="E25" s="76">
        <f>E10/'Bieu 6'!E23</f>
        <v>273.3346131823771</v>
      </c>
      <c r="F25" s="76">
        <f>F10/'Bieu 6'!F23</f>
        <v>229.36426024709303</v>
      </c>
      <c r="G25" s="76">
        <f>G10/'Bieu 6'!G23</f>
        <v>272.24303152818692</v>
      </c>
      <c r="H25" s="161" t="s">
        <v>51</v>
      </c>
      <c r="I25" s="161" t="s">
        <v>51</v>
      </c>
      <c r="J25" s="621"/>
    </row>
    <row r="26" spans="1:11" ht="24.95" customHeight="1">
      <c r="A26" s="241" t="s">
        <v>52</v>
      </c>
      <c r="B26" s="242" t="s">
        <v>464</v>
      </c>
      <c r="C26" s="241"/>
      <c r="D26" s="243"/>
      <c r="E26" s="244"/>
      <c r="F26" s="244"/>
      <c r="G26" s="243"/>
      <c r="H26" s="245"/>
      <c r="I26" s="245"/>
    </row>
    <row r="27" spans="1:11" s="50" customFormat="1" ht="24.95" customHeight="1">
      <c r="A27" s="253">
        <v>1</v>
      </c>
      <c r="B27" s="159" t="s">
        <v>455</v>
      </c>
      <c r="C27" s="199" t="s">
        <v>5</v>
      </c>
      <c r="D27" s="43">
        <f>D28+D29+D32+D33</f>
        <v>80036.558169999989</v>
      </c>
      <c r="E27" s="43">
        <f t="shared" ref="E27" si="10">E28+E29+E32+E33</f>
        <v>91484.933321331278</v>
      </c>
      <c r="F27" s="43">
        <f t="shared" ref="F27" si="11">F28+F29+F32+F33</f>
        <v>84996.746200000009</v>
      </c>
      <c r="G27" s="43">
        <f t="shared" ref="G27" si="12">G28+G29+G32+G33</f>
        <v>96884.647706260002</v>
      </c>
      <c r="H27" s="268">
        <f t="shared" ref="H27:H33" si="13">F27/D27*100</f>
        <v>106.1974029661101</v>
      </c>
      <c r="I27" s="203">
        <f t="shared" ref="I27:I33" si="14">G27/F27*100</f>
        <v>113.98630187358864</v>
      </c>
      <c r="J27" s="317"/>
      <c r="K27" s="317"/>
    </row>
    <row r="28" spans="1:11" s="50" customFormat="1" ht="24.95" customHeight="1">
      <c r="A28" s="199"/>
      <c r="B28" s="34" t="s">
        <v>399</v>
      </c>
      <c r="C28" s="95" t="str">
        <f>C27</f>
        <v>Tỷ đồng</v>
      </c>
      <c r="D28" s="44">
        <v>11432.219449999999</v>
      </c>
      <c r="E28" s="44">
        <v>11485.528032650349</v>
      </c>
      <c r="F28" s="32">
        <v>11999.457609999999</v>
      </c>
      <c r="G28" s="44">
        <v>12239.446762199999</v>
      </c>
      <c r="H28" s="113">
        <f t="shared" si="13"/>
        <v>104.96175010006479</v>
      </c>
      <c r="I28" s="113">
        <f t="shared" si="14"/>
        <v>102</v>
      </c>
      <c r="J28" s="317"/>
      <c r="K28" s="317"/>
    </row>
    <row r="29" spans="1:11" s="50" customFormat="1" ht="24.95" customHeight="1">
      <c r="A29" s="199"/>
      <c r="B29" s="34" t="s">
        <v>396</v>
      </c>
      <c r="C29" s="95" t="str">
        <f>C28</f>
        <v>Tỷ đồng</v>
      </c>
      <c r="D29" s="44">
        <v>51496.938419999999</v>
      </c>
      <c r="E29" s="44">
        <v>62426.138001300802</v>
      </c>
      <c r="F29" s="32">
        <v>55213.12601</v>
      </c>
      <c r="G29" s="44">
        <v>65714.770183159999</v>
      </c>
      <c r="H29" s="113">
        <f t="shared" si="13"/>
        <v>107.21632723035188</v>
      </c>
      <c r="I29" s="113">
        <f t="shared" si="14"/>
        <v>119.02019489216744</v>
      </c>
      <c r="J29" s="317"/>
      <c r="K29" s="317"/>
    </row>
    <row r="30" spans="1:11" s="50" customFormat="1" ht="24.95" customHeight="1">
      <c r="A30" s="199"/>
      <c r="B30" s="34" t="s">
        <v>508</v>
      </c>
      <c r="C30" s="95" t="str">
        <f t="shared" ref="C30:C31" si="15">C29</f>
        <v>Tỷ đồng</v>
      </c>
      <c r="D30" s="44">
        <v>43831.260620000001</v>
      </c>
      <c r="E30" s="44">
        <v>54341.600975902802</v>
      </c>
      <c r="F30" s="32">
        <v>47269.13478</v>
      </c>
      <c r="G30" s="44">
        <v>56817.500005559996</v>
      </c>
      <c r="H30" s="113">
        <f t="shared" si="13"/>
        <v>107.84342980642295</v>
      </c>
      <c r="I30" s="113">
        <f t="shared" si="14"/>
        <v>120.19999999999999</v>
      </c>
      <c r="J30" s="317"/>
      <c r="K30" s="317"/>
    </row>
    <row r="31" spans="1:11" s="50" customFormat="1" ht="24.95" customHeight="1">
      <c r="A31" s="199"/>
      <c r="B31" s="34" t="s">
        <v>509</v>
      </c>
      <c r="C31" s="95" t="str">
        <f t="shared" si="15"/>
        <v>Tỷ đồng</v>
      </c>
      <c r="D31" s="44">
        <v>7665.6777999999977</v>
      </c>
      <c r="E31" s="44">
        <v>8084.5370253979981</v>
      </c>
      <c r="F31" s="32">
        <v>7943.9912299999996</v>
      </c>
      <c r="G31" s="44">
        <v>8897.2701776000013</v>
      </c>
      <c r="H31" s="113">
        <f t="shared" si="13"/>
        <v>103.63064346377828</v>
      </c>
      <c r="I31" s="113">
        <f t="shared" si="14"/>
        <v>112.00000000000001</v>
      </c>
      <c r="J31" s="317"/>
      <c r="K31" s="317"/>
    </row>
    <row r="32" spans="1:11" s="50" customFormat="1" ht="24.95" customHeight="1">
      <c r="A32" s="199"/>
      <c r="B32" s="34" t="s">
        <v>397</v>
      </c>
      <c r="C32" s="95" t="str">
        <f>C29</f>
        <v>Tỷ đồng</v>
      </c>
      <c r="D32" s="44">
        <v>15220.657009999999</v>
      </c>
      <c r="E32" s="44">
        <v>15600.359772183458</v>
      </c>
      <c r="F32" s="32">
        <v>15843.685220000001</v>
      </c>
      <c r="G32" s="44">
        <v>16873.524759300002</v>
      </c>
      <c r="H32" s="113">
        <f t="shared" si="13"/>
        <v>104.09330694194523</v>
      </c>
      <c r="I32" s="113">
        <f t="shared" si="14"/>
        <v>106.5</v>
      </c>
      <c r="J32" s="317"/>
      <c r="K32" s="317"/>
    </row>
    <row r="33" spans="1:11" s="54" customFormat="1" ht="24.95" customHeight="1">
      <c r="A33" s="51"/>
      <c r="B33" s="149" t="s">
        <v>398</v>
      </c>
      <c r="C33" s="31" t="str">
        <f>C32</f>
        <v>Tỷ đồng</v>
      </c>
      <c r="D33" s="44">
        <v>1886.7432900000001</v>
      </c>
      <c r="E33" s="44">
        <v>1972.9075151966667</v>
      </c>
      <c r="F33" s="32">
        <v>1940.4773600000001</v>
      </c>
      <c r="G33" s="44">
        <v>2056.9060016000003</v>
      </c>
      <c r="H33" s="113">
        <f t="shared" si="13"/>
        <v>102.84797991781913</v>
      </c>
      <c r="I33" s="113">
        <f t="shared" si="14"/>
        <v>106</v>
      </c>
      <c r="J33" s="317"/>
      <c r="K33" s="317"/>
    </row>
    <row r="34" spans="1:11" s="50" customFormat="1" ht="24.95" customHeight="1">
      <c r="A34" s="191">
        <v>2</v>
      </c>
      <c r="B34" s="159" t="s">
        <v>506</v>
      </c>
      <c r="C34" s="200" t="s">
        <v>34</v>
      </c>
      <c r="D34" s="269">
        <v>113.01515348099787</v>
      </c>
      <c r="E34" s="160">
        <v>114.51885139623946</v>
      </c>
      <c r="F34" s="269">
        <f>F27/D27*100</f>
        <v>106.1974029661101</v>
      </c>
      <c r="G34" s="160">
        <f>G27/F27*100</f>
        <v>113.98630187358864</v>
      </c>
      <c r="H34" s="161" t="s">
        <v>51</v>
      </c>
      <c r="I34" s="161" t="s">
        <v>51</v>
      </c>
      <c r="J34" s="162"/>
    </row>
    <row r="35" spans="1:11" s="50" customFormat="1" ht="24.95" customHeight="1">
      <c r="A35" s="191"/>
      <c r="B35" s="34" t="s">
        <v>399</v>
      </c>
      <c r="C35" s="95" t="s">
        <v>34</v>
      </c>
      <c r="D35" s="76">
        <v>106.65</v>
      </c>
      <c r="E35" s="76">
        <v>102</v>
      </c>
      <c r="F35" s="75">
        <f>H28</f>
        <v>104.96175010006479</v>
      </c>
      <c r="G35" s="76">
        <f>I28</f>
        <v>102</v>
      </c>
      <c r="H35" s="161" t="s">
        <v>51</v>
      </c>
      <c r="I35" s="161" t="s">
        <v>51</v>
      </c>
      <c r="J35" s="162"/>
    </row>
    <row r="36" spans="1:11" s="50" customFormat="1" ht="24.95" customHeight="1">
      <c r="A36" s="191"/>
      <c r="B36" s="34" t="s">
        <v>396</v>
      </c>
      <c r="C36" s="95" t="s">
        <v>34</v>
      </c>
      <c r="D36" s="76">
        <v>118.66967669628197</v>
      </c>
      <c r="E36" s="76">
        <v>119.90068565183816</v>
      </c>
      <c r="F36" s="75">
        <f t="shared" ref="F36:F40" si="16">H29</f>
        <v>107.21632723035188</v>
      </c>
      <c r="G36" s="76">
        <f t="shared" ref="G36:G40" si="17">I29</f>
        <v>119.02019489216744</v>
      </c>
      <c r="H36" s="161" t="s">
        <v>51</v>
      </c>
      <c r="I36" s="161" t="s">
        <v>51</v>
      </c>
      <c r="J36" s="162"/>
    </row>
    <row r="37" spans="1:11" s="50" customFormat="1" ht="24.95" customHeight="1">
      <c r="A37" s="199"/>
      <c r="B37" s="34" t="s">
        <v>508</v>
      </c>
      <c r="C37" s="95" t="str">
        <f t="shared" ref="C37:C38" si="18">C36</f>
        <v>%</v>
      </c>
      <c r="D37" s="76">
        <v>119.92</v>
      </c>
      <c r="E37" s="76">
        <v>121</v>
      </c>
      <c r="F37" s="75">
        <f t="shared" si="16"/>
        <v>107.84342980642295</v>
      </c>
      <c r="G37" s="76">
        <f t="shared" si="17"/>
        <v>120.19999999999999</v>
      </c>
      <c r="H37" s="161" t="s">
        <v>51</v>
      </c>
      <c r="I37" s="161" t="s">
        <v>51</v>
      </c>
      <c r="J37" s="162"/>
    </row>
    <row r="38" spans="1:11" s="50" customFormat="1" ht="24.95" customHeight="1">
      <c r="A38" s="199"/>
      <c r="B38" s="34" t="s">
        <v>509</v>
      </c>
      <c r="C38" s="95" t="str">
        <f t="shared" si="18"/>
        <v>%</v>
      </c>
      <c r="D38" s="76">
        <v>111.38</v>
      </c>
      <c r="E38" s="76">
        <v>112.99999999999999</v>
      </c>
      <c r="F38" s="75">
        <f t="shared" si="16"/>
        <v>103.63064346377828</v>
      </c>
      <c r="G38" s="76">
        <f t="shared" si="17"/>
        <v>112.00000000000001</v>
      </c>
      <c r="H38" s="161" t="s">
        <v>51</v>
      </c>
      <c r="I38" s="161" t="s">
        <v>51</v>
      </c>
      <c r="J38" s="162"/>
    </row>
    <row r="39" spans="1:11" s="50" customFormat="1" ht="24.95" customHeight="1">
      <c r="A39" s="191"/>
      <c r="B39" s="34" t="s">
        <v>397</v>
      </c>
      <c r="C39" s="95" t="s">
        <v>34</v>
      </c>
      <c r="D39" s="76">
        <v>101.30999999999999</v>
      </c>
      <c r="E39" s="76">
        <v>106</v>
      </c>
      <c r="F39" s="75">
        <f t="shared" si="16"/>
        <v>104.09330694194523</v>
      </c>
      <c r="G39" s="76">
        <f t="shared" si="17"/>
        <v>106.5</v>
      </c>
      <c r="H39" s="161" t="s">
        <v>51</v>
      </c>
      <c r="I39" s="161" t="s">
        <v>51</v>
      </c>
      <c r="J39" s="162"/>
    </row>
    <row r="40" spans="1:11" s="54" customFormat="1" ht="24.95" customHeight="1">
      <c r="A40" s="51"/>
      <c r="B40" s="149" t="s">
        <v>398</v>
      </c>
      <c r="C40" s="31" t="s">
        <v>34</v>
      </c>
      <c r="D40" s="76">
        <v>106.74</v>
      </c>
      <c r="E40" s="76">
        <v>107</v>
      </c>
      <c r="F40" s="75">
        <f t="shared" si="16"/>
        <v>102.84797991781913</v>
      </c>
      <c r="G40" s="76">
        <f t="shared" si="17"/>
        <v>106</v>
      </c>
      <c r="H40" s="161" t="s">
        <v>51</v>
      </c>
      <c r="I40" s="161" t="s">
        <v>51</v>
      </c>
      <c r="J40" s="53"/>
    </row>
    <row r="41" spans="1:11" s="54" customFormat="1" ht="37.5">
      <c r="A41" s="199">
        <v>3</v>
      </c>
      <c r="B41" s="159" t="s">
        <v>425</v>
      </c>
      <c r="C41" s="200" t="s">
        <v>426</v>
      </c>
      <c r="D41" s="160">
        <f>D27/'Bieu 6'!D20</f>
        <v>72.813462672852978</v>
      </c>
      <c r="E41" s="160">
        <f>E27/'Bieu 6'!E20</f>
        <v>81.465340069027448</v>
      </c>
      <c r="F41" s="160">
        <f>F27/'Bieu 6'!F20</f>
        <v>75.687750786492629</v>
      </c>
      <c r="G41" s="160">
        <f>G27/'Bieu 6'!G20</f>
        <v>85.346524431229199</v>
      </c>
      <c r="H41" s="268">
        <f t="shared" ref="H41:H44" si="19">F41/D41*100</f>
        <v>103.94746796557894</v>
      </c>
      <c r="I41" s="203">
        <f t="shared" ref="I41:I44" si="20">G41/F41*100</f>
        <v>112.76134320860317</v>
      </c>
      <c r="J41" s="53"/>
    </row>
    <row r="42" spans="1:11" s="54" customFormat="1" ht="37.5">
      <c r="A42" s="47"/>
      <c r="B42" s="34" t="s">
        <v>399</v>
      </c>
      <c r="C42" s="95" t="s">
        <v>426</v>
      </c>
      <c r="D42" s="76">
        <f>D28/'Bieu 6'!D21</f>
        <v>27.31713130227001</v>
      </c>
      <c r="E42" s="76">
        <f>E28/'Bieu 6'!E21</f>
        <v>28.542564693465085</v>
      </c>
      <c r="F42" s="76">
        <f>F28/'Bieu 6'!F21</f>
        <v>29.819725670974154</v>
      </c>
      <c r="G42" s="76">
        <f>G28/'Bieu 6'!G21</f>
        <v>32.543065041744214</v>
      </c>
      <c r="H42" s="179">
        <f t="shared" si="19"/>
        <v>109.16126346142423</v>
      </c>
      <c r="I42" s="113">
        <f t="shared" si="20"/>
        <v>109.13267747939376</v>
      </c>
      <c r="J42" s="53"/>
    </row>
    <row r="43" spans="1:11" s="54" customFormat="1" ht="37.5">
      <c r="A43" s="47"/>
      <c r="B43" s="34" t="s">
        <v>396</v>
      </c>
      <c r="C43" s="95" t="s">
        <v>426</v>
      </c>
      <c r="D43" s="76">
        <f>D29/'Bieu 6'!D22</f>
        <v>124.87133467507273</v>
      </c>
      <c r="E43" s="76">
        <f>E29/'Bieu 6'!E22</f>
        <v>140.15995793661543</v>
      </c>
      <c r="F43" s="76">
        <f>F29/'Bieu 6'!F22</f>
        <v>123.96521179877237</v>
      </c>
      <c r="G43" s="76">
        <f>G29/'Bieu 6'!G22</f>
        <v>137.85597690839219</v>
      </c>
      <c r="H43" s="179">
        <f t="shared" si="19"/>
        <v>99.274354775931414</v>
      </c>
      <c r="I43" s="113">
        <f t="shared" si="20"/>
        <v>111.20537359478571</v>
      </c>
      <c r="J43" s="53"/>
    </row>
    <row r="44" spans="1:11" s="54" customFormat="1" ht="37.5">
      <c r="A44" s="47"/>
      <c r="B44" s="34" t="s">
        <v>397</v>
      </c>
      <c r="C44" s="95" t="s">
        <v>426</v>
      </c>
      <c r="D44" s="76">
        <f>D30/'Bieu 6'!D23</f>
        <v>163.36660685799478</v>
      </c>
      <c r="E44" s="76">
        <f>E30/'Bieu 6'!E23</f>
        <v>197.46221284848403</v>
      </c>
      <c r="F44" s="76">
        <f>F30/'Bieu 6'!F23</f>
        <v>171.76284440406977</v>
      </c>
      <c r="G44" s="76">
        <f>G30/'Bieu 6'!G23</f>
        <v>201.19511333413598</v>
      </c>
      <c r="H44" s="179">
        <f t="shared" si="19"/>
        <v>105.13950660270086</v>
      </c>
      <c r="I44" s="113">
        <f t="shared" si="20"/>
        <v>117.13541076487253</v>
      </c>
      <c r="J44" s="53"/>
    </row>
    <row r="45" spans="1:11" s="50" customFormat="1" ht="24.95" customHeight="1">
      <c r="A45" s="191">
        <v>4</v>
      </c>
      <c r="B45" s="159" t="s">
        <v>427</v>
      </c>
      <c r="C45" s="200" t="s">
        <v>34</v>
      </c>
      <c r="D45" s="160">
        <v>9.9311969292785562</v>
      </c>
      <c r="E45" s="160">
        <v>15.064793053295006</v>
      </c>
      <c r="F45" s="234">
        <f t="shared" ref="F45:G48" si="21">H41-100</f>
        <v>3.9474679655789373</v>
      </c>
      <c r="G45" s="234">
        <f t="shared" si="21"/>
        <v>12.761343208603165</v>
      </c>
      <c r="H45" s="161" t="s">
        <v>51</v>
      </c>
      <c r="I45" s="161" t="s">
        <v>51</v>
      </c>
      <c r="J45" s="162"/>
      <c r="K45" s="162"/>
    </row>
    <row r="46" spans="1:11" s="50" customFormat="1" ht="24.95" customHeight="1">
      <c r="A46" s="191"/>
      <c r="B46" s="34" t="s">
        <v>399</v>
      </c>
      <c r="C46" s="95" t="s">
        <v>34</v>
      </c>
      <c r="D46" s="76">
        <v>13.019322511059372</v>
      </c>
      <c r="E46" s="76">
        <v>9.2060418430325086</v>
      </c>
      <c r="F46" s="75">
        <f t="shared" si="21"/>
        <v>9.1612634614242268</v>
      </c>
      <c r="G46" s="75">
        <f t="shared" si="21"/>
        <v>9.1326774793937631</v>
      </c>
      <c r="H46" s="161" t="s">
        <v>51</v>
      </c>
      <c r="I46" s="161" t="s">
        <v>51</v>
      </c>
      <c r="J46" s="162"/>
      <c r="K46" s="162"/>
    </row>
    <row r="47" spans="1:11" s="50" customFormat="1" ht="24.95" customHeight="1">
      <c r="A47" s="191"/>
      <c r="B47" s="34" t="s">
        <v>396</v>
      </c>
      <c r="C47" s="95" t="s">
        <v>34</v>
      </c>
      <c r="D47" s="76">
        <v>9.6381581729644665</v>
      </c>
      <c r="E47" s="76">
        <v>15.777666258462418</v>
      </c>
      <c r="F47" s="75">
        <f t="shared" si="21"/>
        <v>-0.725645224068586</v>
      </c>
      <c r="G47" s="75">
        <f t="shared" si="21"/>
        <v>11.205373594785712</v>
      </c>
      <c r="H47" s="161" t="s">
        <v>51</v>
      </c>
      <c r="I47" s="161" t="s">
        <v>51</v>
      </c>
      <c r="J47" s="162"/>
      <c r="K47" s="162"/>
    </row>
    <row r="48" spans="1:11" s="50" customFormat="1" ht="24.95" customHeight="1">
      <c r="A48" s="191"/>
      <c r="B48" s="34" t="s">
        <v>397</v>
      </c>
      <c r="C48" s="95" t="s">
        <v>34</v>
      </c>
      <c r="D48" s="76">
        <v>-7.1774819445841302</v>
      </c>
      <c r="E48" s="76">
        <v>2.039196515864063</v>
      </c>
      <c r="F48" s="75">
        <f t="shared" si="21"/>
        <v>5.1395066027008625</v>
      </c>
      <c r="G48" s="75">
        <f t="shared" si="21"/>
        <v>17.135410764872532</v>
      </c>
      <c r="H48" s="161" t="s">
        <v>51</v>
      </c>
      <c r="I48" s="161" t="s">
        <v>51</v>
      </c>
      <c r="J48" s="162"/>
      <c r="K48" s="162"/>
    </row>
    <row r="49" spans="1:9" s="50" customFormat="1" ht="37.5">
      <c r="A49" s="199" t="s">
        <v>56</v>
      </c>
      <c r="B49" s="138" t="s">
        <v>575</v>
      </c>
      <c r="C49" s="199" t="s">
        <v>34</v>
      </c>
      <c r="D49" s="199">
        <v>27.8</v>
      </c>
      <c r="E49" s="199">
        <v>28</v>
      </c>
      <c r="F49" s="199">
        <v>26.5</v>
      </c>
      <c r="G49" s="199">
        <v>29.5</v>
      </c>
      <c r="H49" s="253" t="s">
        <v>51</v>
      </c>
      <c r="I49" s="253" t="s">
        <v>51</v>
      </c>
    </row>
    <row r="52" spans="1:9">
      <c r="A52" s="71"/>
      <c r="B52" s="187"/>
    </row>
  </sheetData>
  <sheetProtection formatCells="0" formatColumns="0" formatRows="0" insertColumns="0" insertRows="0" insertHyperlinks="0" deleteColumns="0" deleteRows="0" sort="0" autoFilter="0" pivotTables="0"/>
  <mergeCells count="9">
    <mergeCell ref="A1:I1"/>
    <mergeCell ref="A2:I2"/>
    <mergeCell ref="A4:A5"/>
    <mergeCell ref="B4:B5"/>
    <mergeCell ref="C4:C5"/>
    <mergeCell ref="D4:D5"/>
    <mergeCell ref="E4:F4"/>
    <mergeCell ref="G4:G5"/>
    <mergeCell ref="H4:I4"/>
  </mergeCells>
  <printOptions horizontalCentered="1"/>
  <pageMargins left="0.45" right="0.45" top="1" bottom="0.7" header="0.37" footer="0.28000000000000003"/>
  <pageSetup paperSize="9" scale="85" orientation="landscape" verticalDpi="300" r:id="rId1"/>
  <headerFooter alignWithMargins="0">
    <oddFooter>&amp;C&amp;"Times New Roman,Regular"&amp;14&amp;P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77"/>
  <sheetViews>
    <sheetView topLeftCell="A268" workbookViewId="0">
      <selection activeCell="B267" sqref="B267"/>
    </sheetView>
  </sheetViews>
  <sheetFormatPr defaultRowHeight="18.75"/>
  <cols>
    <col min="1" max="1" width="5.7109375" style="332" customWidth="1"/>
    <col min="2" max="2" width="59.140625" style="326" customWidth="1"/>
    <col min="3" max="3" width="14.5703125" style="333" customWidth="1"/>
    <col min="4" max="4" width="12.28515625" style="333" customWidth="1"/>
    <col min="5" max="5" width="11.85546875" style="326" customWidth="1"/>
    <col min="6" max="6" width="13.7109375" style="326" customWidth="1"/>
    <col min="7" max="7" width="11.85546875" style="596" customWidth="1"/>
    <col min="8" max="8" width="12.7109375" style="333" customWidth="1"/>
    <col min="9" max="9" width="11.5703125" style="333" customWidth="1"/>
    <col min="10" max="10" width="11.85546875" style="326" customWidth="1"/>
    <col min="11" max="11" width="11.28515625" style="326" customWidth="1"/>
    <col min="12" max="12" width="11.7109375" style="326" customWidth="1"/>
    <col min="13" max="13" width="10.85546875" style="326" customWidth="1"/>
    <col min="14" max="14" width="11.140625" style="326" customWidth="1"/>
    <col min="15" max="16384" width="9.140625" style="326"/>
  </cols>
  <sheetData>
    <row r="1" spans="1:11" ht="24.95" customHeight="1">
      <c r="A1" s="637" t="s">
        <v>224</v>
      </c>
      <c r="B1" s="637"/>
      <c r="C1" s="637"/>
      <c r="D1" s="637"/>
      <c r="E1" s="637"/>
      <c r="F1" s="637"/>
      <c r="G1" s="637"/>
      <c r="H1" s="637"/>
      <c r="I1" s="637"/>
    </row>
    <row r="2" spans="1:11" s="331" customFormat="1" ht="24.95" customHeight="1">
      <c r="A2" s="330"/>
      <c r="B2" s="638" t="s">
        <v>468</v>
      </c>
      <c r="C2" s="638"/>
      <c r="D2" s="638"/>
      <c r="E2" s="638"/>
      <c r="F2" s="638"/>
      <c r="G2" s="638"/>
      <c r="H2" s="638"/>
      <c r="I2" s="638"/>
    </row>
    <row r="3" spans="1:11" ht="24.95" customHeight="1">
      <c r="G3" s="334"/>
    </row>
    <row r="4" spans="1:11" ht="25.5" customHeight="1">
      <c r="A4" s="642" t="s">
        <v>36</v>
      </c>
      <c r="B4" s="643" t="s">
        <v>30</v>
      </c>
      <c r="C4" s="643" t="s">
        <v>33</v>
      </c>
      <c r="D4" s="639" t="s">
        <v>480</v>
      </c>
      <c r="E4" s="639" t="s">
        <v>481</v>
      </c>
      <c r="F4" s="639"/>
      <c r="G4" s="639" t="s">
        <v>482</v>
      </c>
      <c r="H4" s="640" t="s">
        <v>29</v>
      </c>
      <c r="I4" s="641"/>
    </row>
    <row r="5" spans="1:11" ht="48.75" customHeight="1">
      <c r="A5" s="642"/>
      <c r="B5" s="639"/>
      <c r="C5" s="642"/>
      <c r="D5" s="639"/>
      <c r="E5" s="320" t="s">
        <v>32</v>
      </c>
      <c r="F5" s="320" t="s">
        <v>422</v>
      </c>
      <c r="G5" s="639"/>
      <c r="H5" s="335" t="s">
        <v>483</v>
      </c>
      <c r="I5" s="335" t="s">
        <v>484</v>
      </c>
    </row>
    <row r="6" spans="1:11" ht="28.5" customHeight="1">
      <c r="A6" s="336" t="s">
        <v>78</v>
      </c>
      <c r="B6" s="337" t="s">
        <v>266</v>
      </c>
      <c r="C6" s="336"/>
      <c r="D6" s="338"/>
      <c r="E6" s="339"/>
      <c r="F6" s="338"/>
      <c r="G6" s="340"/>
      <c r="H6" s="340"/>
      <c r="I6" s="340"/>
    </row>
    <row r="7" spans="1:11" ht="22.5" customHeight="1">
      <c r="A7" s="341"/>
      <c r="B7" s="342" t="s">
        <v>267</v>
      </c>
      <c r="C7" s="343" t="s">
        <v>5</v>
      </c>
      <c r="D7" s="344">
        <f>D8+D9+D10</f>
        <v>301947.95060646202</v>
      </c>
      <c r="E7" s="344">
        <f t="shared" ref="E7:G7" si="0">E8+E9+E10</f>
        <v>358769.71606437955</v>
      </c>
      <c r="F7" s="344">
        <f t="shared" si="0"/>
        <v>347325.891248542</v>
      </c>
      <c r="G7" s="344">
        <f t="shared" si="0"/>
        <v>410285.71074556134</v>
      </c>
      <c r="H7" s="345">
        <f t="shared" ref="H7:H8" si="1">F7/D7*100</f>
        <v>115.02839828882377</v>
      </c>
      <c r="I7" s="345">
        <f t="shared" ref="I7:I8" si="2">G7/F7*100</f>
        <v>118.12701589008982</v>
      </c>
      <c r="J7" s="346"/>
    </row>
    <row r="8" spans="1:11" ht="21.95" customHeight="1">
      <c r="A8" s="347"/>
      <c r="B8" s="348" t="s">
        <v>553</v>
      </c>
      <c r="C8" s="349" t="s">
        <v>5</v>
      </c>
      <c r="D8" s="350">
        <f>D16</f>
        <v>20514.629947288333</v>
      </c>
      <c r="E8" s="350">
        <f t="shared" ref="E8:G8" si="3">E16</f>
        <v>20709.716064379565</v>
      </c>
      <c r="F8" s="350">
        <f t="shared" si="3"/>
        <v>21552.764921599999</v>
      </c>
      <c r="G8" s="350">
        <f t="shared" si="3"/>
        <v>22008.083121417116</v>
      </c>
      <c r="H8" s="351">
        <f t="shared" si="1"/>
        <v>105.06046161680285</v>
      </c>
      <c r="I8" s="351">
        <f t="shared" si="2"/>
        <v>102.112574425942</v>
      </c>
      <c r="J8" s="346"/>
      <c r="K8" s="327"/>
    </row>
    <row r="9" spans="1:11" ht="21.95" customHeight="1">
      <c r="A9" s="347"/>
      <c r="B9" s="352" t="s">
        <v>268</v>
      </c>
      <c r="C9" s="349" t="s">
        <v>5</v>
      </c>
      <c r="D9" s="350">
        <f>D177</f>
        <v>257195.55555205018</v>
      </c>
      <c r="E9" s="350">
        <f t="shared" ref="E9:G9" si="4">E177</f>
        <v>312260</v>
      </c>
      <c r="F9" s="350">
        <f t="shared" si="4"/>
        <v>299934.251326942</v>
      </c>
      <c r="G9" s="350">
        <f t="shared" si="4"/>
        <v>360630.03137414425</v>
      </c>
      <c r="H9" s="351">
        <f t="shared" ref="H9:H14" si="5">F9/D9*100</f>
        <v>116.61719841276283</v>
      </c>
      <c r="I9" s="351">
        <f t="shared" ref="I9:I14" si="6">G9/F9*100</f>
        <v>120.23636172883805</v>
      </c>
      <c r="J9" s="346"/>
      <c r="K9" s="327"/>
    </row>
    <row r="10" spans="1:11" ht="21.95" customHeight="1">
      <c r="A10" s="347"/>
      <c r="B10" s="352" t="s">
        <v>269</v>
      </c>
      <c r="C10" s="349" t="s">
        <v>5</v>
      </c>
      <c r="D10" s="350">
        <f>D234</f>
        <v>24237.765107123516</v>
      </c>
      <c r="E10" s="350">
        <f t="shared" ref="E10:G10" si="7">E234</f>
        <v>25800</v>
      </c>
      <c r="F10" s="350">
        <f t="shared" si="7"/>
        <v>25838.875</v>
      </c>
      <c r="G10" s="350">
        <f t="shared" si="7"/>
        <v>27647.596250000002</v>
      </c>
      <c r="H10" s="351">
        <f t="shared" si="5"/>
        <v>106.60584788160156</v>
      </c>
      <c r="I10" s="351">
        <f t="shared" si="6"/>
        <v>107</v>
      </c>
      <c r="J10" s="346"/>
      <c r="K10" s="327"/>
    </row>
    <row r="11" spans="1:11" ht="21" customHeight="1">
      <c r="A11" s="341"/>
      <c r="B11" s="342" t="s">
        <v>270</v>
      </c>
      <c r="C11" s="343" t="s">
        <v>5</v>
      </c>
      <c r="D11" s="344">
        <f>D12+D13+D14</f>
        <v>384368.93115240667</v>
      </c>
      <c r="E11" s="344">
        <f t="shared" ref="E11:G11" si="8">E12+E13+E14</f>
        <v>467195</v>
      </c>
      <c r="F11" s="344">
        <f t="shared" si="8"/>
        <v>444791.40679048508</v>
      </c>
      <c r="G11" s="344">
        <f t="shared" si="8"/>
        <v>528676.94414716039</v>
      </c>
      <c r="H11" s="345">
        <f t="shared" si="5"/>
        <v>115.71991665843571</v>
      </c>
      <c r="I11" s="345">
        <f t="shared" si="6"/>
        <v>118.85952293052928</v>
      </c>
    </row>
    <row r="12" spans="1:11" ht="21.95" customHeight="1">
      <c r="A12" s="347"/>
      <c r="B12" s="348" t="s">
        <v>553</v>
      </c>
      <c r="C12" s="349" t="s">
        <v>5</v>
      </c>
      <c r="D12" s="350">
        <f>D23</f>
        <v>38219.871138391922</v>
      </c>
      <c r="E12" s="350">
        <f t="shared" ref="E12:G12" si="9">E23</f>
        <v>38135</v>
      </c>
      <c r="F12" s="350">
        <f t="shared" si="9"/>
        <v>40378.65140946606</v>
      </c>
      <c r="G12" s="350">
        <f t="shared" si="9"/>
        <v>41577.639035296386</v>
      </c>
      <c r="H12" s="351">
        <f t="shared" si="5"/>
        <v>105.64831907270782</v>
      </c>
      <c r="I12" s="351">
        <f t="shared" si="6"/>
        <v>102.96936025344633</v>
      </c>
      <c r="J12" s="346"/>
    </row>
    <row r="13" spans="1:11" ht="21.95" customHeight="1">
      <c r="A13" s="347"/>
      <c r="B13" s="352" t="s">
        <v>268</v>
      </c>
      <c r="C13" s="349" t="s">
        <v>5</v>
      </c>
      <c r="D13" s="350">
        <f>D181</f>
        <v>306202.09199999995</v>
      </c>
      <c r="E13" s="350">
        <f t="shared" ref="E13:G13" si="10">E181</f>
        <v>386060</v>
      </c>
      <c r="F13" s="350">
        <f t="shared" si="10"/>
        <v>361516.08947651507</v>
      </c>
      <c r="G13" s="350">
        <f t="shared" si="10"/>
        <v>440770.9059349997</v>
      </c>
      <c r="H13" s="351">
        <f t="shared" si="5"/>
        <v>118.06453937503312</v>
      </c>
      <c r="I13" s="351">
        <f t="shared" si="6"/>
        <v>121.92290157078422</v>
      </c>
      <c r="J13" s="346"/>
    </row>
    <row r="14" spans="1:11" ht="21.95" customHeight="1">
      <c r="A14" s="347"/>
      <c r="B14" s="352" t="s">
        <v>269</v>
      </c>
      <c r="C14" s="349" t="s">
        <v>5</v>
      </c>
      <c r="D14" s="350">
        <f>D235</f>
        <v>39946.968014014812</v>
      </c>
      <c r="E14" s="350">
        <f t="shared" ref="E14:G14" si="11">E235</f>
        <v>43000</v>
      </c>
      <c r="F14" s="350">
        <f t="shared" si="11"/>
        <v>42896.665904503956</v>
      </c>
      <c r="G14" s="350">
        <f t="shared" si="11"/>
        <v>46328.399176864274</v>
      </c>
      <c r="H14" s="351">
        <f t="shared" si="5"/>
        <v>107.38403447654473</v>
      </c>
      <c r="I14" s="351">
        <f t="shared" si="6"/>
        <v>108</v>
      </c>
      <c r="J14" s="346"/>
    </row>
    <row r="15" spans="1:11" s="357" customFormat="1" ht="27" customHeight="1">
      <c r="A15" s="336" t="s">
        <v>37</v>
      </c>
      <c r="B15" s="353" t="s">
        <v>80</v>
      </c>
      <c r="C15" s="354"/>
      <c r="D15" s="355"/>
      <c r="E15" s="355"/>
      <c r="F15" s="355"/>
      <c r="G15" s="356"/>
      <c r="H15" s="355"/>
      <c r="I15" s="355"/>
    </row>
    <row r="16" spans="1:11" s="365" customFormat="1" ht="37.5">
      <c r="A16" s="347">
        <v>1</v>
      </c>
      <c r="B16" s="358" t="s">
        <v>119</v>
      </c>
      <c r="C16" s="359" t="s">
        <v>5</v>
      </c>
      <c r="D16" s="360">
        <f>D17+D21+D22</f>
        <v>20514.629947288333</v>
      </c>
      <c r="E16" s="360">
        <v>20709.716064379565</v>
      </c>
      <c r="F16" s="361">
        <f>F17+F21+F22</f>
        <v>21552.764921599999</v>
      </c>
      <c r="G16" s="361">
        <f>G17+G21+G22</f>
        <v>22008.083121417116</v>
      </c>
      <c r="H16" s="362">
        <f t="shared" ref="H16:H17" si="12">F16/D16*100</f>
        <v>105.06046161680285</v>
      </c>
      <c r="I16" s="362">
        <f t="shared" ref="I16:I17" si="13">G16/F16*100</f>
        <v>102.112574425942</v>
      </c>
      <c r="J16" s="363"/>
      <c r="K16" s="364"/>
    </row>
    <row r="17" spans="1:13" ht="20.100000000000001" customHeight="1">
      <c r="A17" s="347"/>
      <c r="B17" s="366" t="s">
        <v>7</v>
      </c>
      <c r="C17" s="349" t="s">
        <v>5</v>
      </c>
      <c r="D17" s="367">
        <f>D18+D19+D20</f>
        <v>18204.407570748332</v>
      </c>
      <c r="E17" s="367">
        <v>18274.716064379565</v>
      </c>
      <c r="F17" s="368">
        <v>19062.723000000002</v>
      </c>
      <c r="G17" s="368">
        <f>G18+G19+G20</f>
        <v>19368.638684521116</v>
      </c>
      <c r="H17" s="351">
        <f t="shared" si="12"/>
        <v>104.71487702039175</v>
      </c>
      <c r="I17" s="351">
        <f t="shared" si="13"/>
        <v>101.60478481757886</v>
      </c>
      <c r="J17" s="363"/>
      <c r="K17" s="364"/>
    </row>
    <row r="18" spans="1:13" ht="20.100000000000001" customHeight="1">
      <c r="A18" s="347"/>
      <c r="B18" s="366" t="s">
        <v>417</v>
      </c>
      <c r="C18" s="349" t="s">
        <v>5</v>
      </c>
      <c r="D18" s="369">
        <v>9248.3257811709991</v>
      </c>
      <c r="E18" s="369">
        <v>9349.7160643795632</v>
      </c>
      <c r="F18" s="369">
        <v>9492.4515820160013</v>
      </c>
      <c r="G18" s="369">
        <f>F18*0.99</f>
        <v>9397.5270661958421</v>
      </c>
      <c r="H18" s="351">
        <f t="shared" ref="H18:H28" si="14">F18/D18*100</f>
        <v>102.63967561936482</v>
      </c>
      <c r="I18" s="351">
        <f t="shared" ref="I18:I29" si="15">G18/F18*100</f>
        <v>99.000000000000014</v>
      </c>
      <c r="J18" s="363"/>
      <c r="K18" s="364"/>
    </row>
    <row r="19" spans="1:13" ht="20.100000000000001" customHeight="1">
      <c r="A19" s="347"/>
      <c r="B19" s="366" t="s">
        <v>418</v>
      </c>
      <c r="C19" s="349" t="s">
        <v>5</v>
      </c>
      <c r="D19" s="369">
        <v>8490.5360895773338</v>
      </c>
      <c r="E19" s="369">
        <v>8445</v>
      </c>
      <c r="F19" s="369">
        <v>8967.5709266270551</v>
      </c>
      <c r="G19" s="369">
        <f>F19*1.045</f>
        <v>9371.1116183252725</v>
      </c>
      <c r="H19" s="351">
        <f t="shared" si="14"/>
        <v>105.61843012051159</v>
      </c>
      <c r="I19" s="351">
        <f t="shared" si="15"/>
        <v>104.5</v>
      </c>
      <c r="J19" s="363"/>
      <c r="K19" s="364"/>
    </row>
    <row r="20" spans="1:13" ht="20.100000000000001" customHeight="1">
      <c r="A20" s="347"/>
      <c r="B20" s="366" t="s">
        <v>419</v>
      </c>
      <c r="C20" s="349" t="s">
        <v>5</v>
      </c>
      <c r="D20" s="369">
        <v>465.54570000000001</v>
      </c>
      <c r="E20" s="369">
        <v>480</v>
      </c>
      <c r="F20" s="369">
        <v>526.9597</v>
      </c>
      <c r="G20" s="369">
        <v>600</v>
      </c>
      <c r="H20" s="351">
        <f t="shared" si="14"/>
        <v>113.19183057646111</v>
      </c>
      <c r="I20" s="351">
        <f t="shared" si="15"/>
        <v>113.86069940452752</v>
      </c>
      <c r="J20" s="363"/>
      <c r="K20" s="364"/>
    </row>
    <row r="21" spans="1:13" ht="20.100000000000001" customHeight="1">
      <c r="A21" s="347"/>
      <c r="B21" s="366" t="s">
        <v>8</v>
      </c>
      <c r="C21" s="349" t="s">
        <v>5</v>
      </c>
      <c r="D21" s="369">
        <v>1084.08237654</v>
      </c>
      <c r="E21" s="369">
        <v>1140</v>
      </c>
      <c r="F21" s="369">
        <v>1194.3735216</v>
      </c>
      <c r="G21" s="369">
        <f>F21*1.06</f>
        <v>1266.0359328960001</v>
      </c>
      <c r="H21" s="351">
        <f t="shared" si="14"/>
        <v>110.17368674620553</v>
      </c>
      <c r="I21" s="351">
        <f t="shared" si="15"/>
        <v>106</v>
      </c>
      <c r="J21" s="363"/>
      <c r="K21" s="364"/>
    </row>
    <row r="22" spans="1:13" ht="20.100000000000001" customHeight="1">
      <c r="A22" s="347"/>
      <c r="B22" s="366" t="s">
        <v>9</v>
      </c>
      <c r="C22" s="349" t="s">
        <v>5</v>
      </c>
      <c r="D22" s="369">
        <v>1226.1400000000001</v>
      </c>
      <c r="E22" s="369">
        <v>1295</v>
      </c>
      <c r="F22" s="369">
        <v>1295.6684000000002</v>
      </c>
      <c r="G22" s="369">
        <f>F22*1.06</f>
        <v>1373.4085040000002</v>
      </c>
      <c r="H22" s="351">
        <f>F22/D22*100</f>
        <v>105.67051070840199</v>
      </c>
      <c r="I22" s="351">
        <f t="shared" si="15"/>
        <v>106</v>
      </c>
      <c r="J22" s="363"/>
      <c r="K22" s="364"/>
    </row>
    <row r="23" spans="1:13" s="365" customFormat="1" ht="37.5">
      <c r="A23" s="347">
        <v>2</v>
      </c>
      <c r="B23" s="358" t="s">
        <v>120</v>
      </c>
      <c r="C23" s="359" t="s">
        <v>5</v>
      </c>
      <c r="D23" s="360">
        <f>D24+D28+D29</f>
        <v>38219.871138391922</v>
      </c>
      <c r="E23" s="360">
        <v>38135</v>
      </c>
      <c r="F23" s="360">
        <f>F24+F28+F29</f>
        <v>40378.65140946606</v>
      </c>
      <c r="G23" s="360">
        <f>G24+G28+G29</f>
        <v>41577.639035296386</v>
      </c>
      <c r="H23" s="362">
        <f t="shared" si="14"/>
        <v>105.64831907270782</v>
      </c>
      <c r="I23" s="362">
        <f t="shared" si="15"/>
        <v>102.96936025344633</v>
      </c>
      <c r="J23" s="363"/>
      <c r="K23" s="364"/>
      <c r="L23" s="370"/>
    </row>
    <row r="24" spans="1:13" ht="20.100000000000001" customHeight="1">
      <c r="A24" s="347"/>
      <c r="B24" s="366" t="s">
        <v>7</v>
      </c>
      <c r="C24" s="349" t="s">
        <v>5</v>
      </c>
      <c r="D24" s="367">
        <f>D25+D26+D27</f>
        <v>34771.48806846053</v>
      </c>
      <c r="E24" s="367">
        <v>34375</v>
      </c>
      <c r="F24" s="368">
        <v>36659.433778960636</v>
      </c>
      <c r="G24" s="367">
        <f>G25+G26+G27</f>
        <v>37568.436991247676</v>
      </c>
      <c r="H24" s="351">
        <f t="shared" si="14"/>
        <v>105.42957985227146</v>
      </c>
      <c r="I24" s="351">
        <f t="shared" si="15"/>
        <v>102.47958879498222</v>
      </c>
      <c r="J24" s="363"/>
      <c r="K24" s="371"/>
    </row>
    <row r="25" spans="1:13" ht="20.100000000000001" customHeight="1">
      <c r="A25" s="347"/>
      <c r="B25" s="366" t="s">
        <v>417</v>
      </c>
      <c r="C25" s="349" t="s">
        <v>5</v>
      </c>
      <c r="D25" s="372">
        <f>17589.6952596037+1739</f>
        <v>19328.695259603701</v>
      </c>
      <c r="E25" s="372">
        <v>18050</v>
      </c>
      <c r="F25" s="369">
        <f>19838.9101159128+250</f>
        <v>20088.9101159128</v>
      </c>
      <c r="G25" s="350">
        <f>F25*(I18/100+1/100)</f>
        <v>20088.9101159128</v>
      </c>
      <c r="H25" s="351">
        <f t="shared" si="14"/>
        <v>103.9330893580692</v>
      </c>
      <c r="I25" s="351">
        <f t="shared" si="15"/>
        <v>100</v>
      </c>
      <c r="J25" s="373"/>
      <c r="K25" s="373"/>
      <c r="L25" s="373"/>
    </row>
    <row r="26" spans="1:13" ht="20.100000000000001" customHeight="1">
      <c r="A26" s="347"/>
      <c r="B26" s="366" t="s">
        <v>418</v>
      </c>
      <c r="C26" s="349" t="s">
        <v>5</v>
      </c>
      <c r="D26" s="372">
        <v>14798.1091771953</v>
      </c>
      <c r="E26" s="372">
        <v>15640</v>
      </c>
      <c r="F26" s="369">
        <f>15629.530600473+200</f>
        <v>15829.530600472999</v>
      </c>
      <c r="G26" s="350">
        <f>F26*(I19/100+0.5/100)</f>
        <v>16621.007130496648</v>
      </c>
      <c r="H26" s="351">
        <f>F26/D26*100</f>
        <v>106.96995414027069</v>
      </c>
      <c r="I26" s="351">
        <f t="shared" si="15"/>
        <v>104.99999999999999</v>
      </c>
      <c r="J26" s="373"/>
      <c r="K26" s="373"/>
      <c r="L26" s="373"/>
    </row>
    <row r="27" spans="1:13" ht="20.100000000000001" customHeight="1">
      <c r="A27" s="347"/>
      <c r="B27" s="366" t="s">
        <v>419</v>
      </c>
      <c r="C27" s="349" t="s">
        <v>5</v>
      </c>
      <c r="D27" s="372">
        <v>644.68363166153313</v>
      </c>
      <c r="E27" s="372">
        <v>685</v>
      </c>
      <c r="F27" s="369">
        <f>F24-F25-F26</f>
        <v>740.99306257483659</v>
      </c>
      <c r="G27" s="350">
        <f t="shared" ref="G27" si="16">F27*(I20/100+2/100)</f>
        <v>858.51974483823392</v>
      </c>
      <c r="H27" s="351">
        <f>F27/D27*100</f>
        <v>114.93902220924808</v>
      </c>
      <c r="I27" s="351">
        <f t="shared" si="15"/>
        <v>115.86069940452752</v>
      </c>
      <c r="J27" s="373"/>
      <c r="K27" s="373"/>
      <c r="L27" s="373"/>
    </row>
    <row r="28" spans="1:13" ht="20.100000000000001" customHeight="1">
      <c r="A28" s="347"/>
      <c r="B28" s="366" t="s">
        <v>8</v>
      </c>
      <c r="C28" s="349" t="s">
        <v>5</v>
      </c>
      <c r="D28" s="369">
        <v>1578.5288811956129</v>
      </c>
      <c r="E28" s="369">
        <v>1740</v>
      </c>
      <c r="F28" s="369">
        <v>1743.2723366447299</v>
      </c>
      <c r="G28" s="350">
        <f>F28*(I21/100+1/100)</f>
        <v>1865.3014002098612</v>
      </c>
      <c r="H28" s="351">
        <f t="shared" si="14"/>
        <v>110.43651829318047</v>
      </c>
      <c r="I28" s="351">
        <f t="shared" si="15"/>
        <v>107</v>
      </c>
      <c r="J28" s="373"/>
      <c r="K28" s="373"/>
      <c r="L28" s="373"/>
    </row>
    <row r="29" spans="1:13" ht="20.100000000000001" customHeight="1">
      <c r="A29" s="347"/>
      <c r="B29" s="366" t="s">
        <v>9</v>
      </c>
      <c r="C29" s="349" t="s">
        <v>5</v>
      </c>
      <c r="D29" s="369">
        <v>1869.8541887357783</v>
      </c>
      <c r="E29" s="369">
        <v>2020</v>
      </c>
      <c r="F29" s="369">
        <v>1975.9452938606885</v>
      </c>
      <c r="G29" s="350">
        <f>F29*(I22/100+2.5/100)</f>
        <v>2143.9006438388469</v>
      </c>
      <c r="H29" s="351">
        <f>F29/D29*100</f>
        <v>105.67376353536098</v>
      </c>
      <c r="I29" s="351">
        <f t="shared" si="15"/>
        <v>108.5</v>
      </c>
      <c r="J29" s="373"/>
      <c r="K29" s="373"/>
      <c r="L29" s="373"/>
    </row>
    <row r="30" spans="1:13" s="365" customFormat="1" ht="20.100000000000001" customHeight="1">
      <c r="A30" s="347" t="s">
        <v>78</v>
      </c>
      <c r="B30" s="294" t="s">
        <v>121</v>
      </c>
      <c r="C30" s="359" t="s">
        <v>76</v>
      </c>
      <c r="D30" s="374">
        <v>120</v>
      </c>
      <c r="E30" s="374">
        <v>125</v>
      </c>
      <c r="F30" s="374">
        <v>135</v>
      </c>
      <c r="G30" s="374" t="s">
        <v>528</v>
      </c>
      <c r="H30" s="362">
        <f>F30/D30*100</f>
        <v>112.5</v>
      </c>
      <c r="I30" s="362">
        <f>137/F30*100</f>
        <v>101.48148148148148</v>
      </c>
      <c r="J30" s="365" t="s">
        <v>527</v>
      </c>
      <c r="K30" s="373"/>
    </row>
    <row r="31" spans="1:13" s="365" customFormat="1" ht="24" customHeight="1">
      <c r="A31" s="347">
        <v>3</v>
      </c>
      <c r="B31" s="375" t="s">
        <v>122</v>
      </c>
      <c r="C31" s="376"/>
      <c r="D31" s="377"/>
      <c r="E31" s="377"/>
      <c r="F31" s="374"/>
      <c r="G31" s="377"/>
      <c r="H31" s="377"/>
      <c r="I31" s="347"/>
    </row>
    <row r="32" spans="1:13" s="331" customFormat="1" ht="20.100000000000001" customHeight="1">
      <c r="A32" s="378">
        <v>1</v>
      </c>
      <c r="B32" s="379" t="s">
        <v>123</v>
      </c>
      <c r="C32" s="380"/>
      <c r="D32" s="380"/>
      <c r="E32" s="380"/>
      <c r="F32" s="381"/>
      <c r="G32" s="380"/>
      <c r="H32" s="382"/>
      <c r="I32" s="380"/>
      <c r="J32" s="365"/>
      <c r="K32" s="365"/>
      <c r="L32" s="365"/>
      <c r="M32" s="365"/>
    </row>
    <row r="33" spans="1:13" s="331" customFormat="1" ht="20.100000000000001" customHeight="1">
      <c r="A33" s="383" t="s">
        <v>90</v>
      </c>
      <c r="B33" s="384" t="s">
        <v>124</v>
      </c>
      <c r="C33" s="385"/>
      <c r="D33" s="386"/>
      <c r="E33" s="387"/>
      <c r="F33" s="381"/>
      <c r="G33" s="380"/>
      <c r="H33" s="382"/>
      <c r="I33" s="380"/>
      <c r="J33" s="365"/>
      <c r="K33" s="365"/>
      <c r="L33" s="365"/>
      <c r="M33" s="365"/>
    </row>
    <row r="34" spans="1:13" s="331" customFormat="1" ht="20.100000000000001" customHeight="1">
      <c r="A34" s="388"/>
      <c r="B34" s="389" t="s">
        <v>125</v>
      </c>
      <c r="C34" s="390" t="s">
        <v>35</v>
      </c>
      <c r="D34" s="391">
        <f>D37+D45</f>
        <v>111112</v>
      </c>
      <c r="E34" s="391">
        <v>109700</v>
      </c>
      <c r="F34" s="391">
        <v>109520</v>
      </c>
      <c r="G34" s="391">
        <f>G37+G45</f>
        <v>108900</v>
      </c>
      <c r="H34" s="392">
        <f>ROUND(F34/D34*100,2)</f>
        <v>98.57</v>
      </c>
      <c r="I34" s="392">
        <f>ROUND(G34/F34*100,2)</f>
        <v>99.43</v>
      </c>
      <c r="J34" s="365"/>
      <c r="K34" s="365"/>
      <c r="L34" s="365"/>
      <c r="M34" s="365"/>
    </row>
    <row r="35" spans="1:13" s="331" customFormat="1" ht="20.100000000000001" customHeight="1">
      <c r="A35" s="388"/>
      <c r="B35" s="389" t="s">
        <v>126</v>
      </c>
      <c r="C35" s="390" t="s">
        <v>55</v>
      </c>
      <c r="D35" s="391">
        <f>D39+D47</f>
        <v>625609</v>
      </c>
      <c r="E35" s="391">
        <v>620740</v>
      </c>
      <c r="F35" s="391">
        <v>622499</v>
      </c>
      <c r="G35" s="391">
        <f>G39+G47</f>
        <v>620420</v>
      </c>
      <c r="H35" s="392">
        <f>ROUND(F35/D35*100,2)</f>
        <v>99.5</v>
      </c>
      <c r="I35" s="392">
        <f>ROUND(G35/F35*100,2)</f>
        <v>99.67</v>
      </c>
      <c r="J35" s="365"/>
      <c r="K35" s="365"/>
      <c r="L35" s="365"/>
      <c r="M35" s="365"/>
    </row>
    <row r="36" spans="1:13" s="331" customFormat="1" ht="20.100000000000001" customHeight="1">
      <c r="A36" s="393" t="s">
        <v>78</v>
      </c>
      <c r="B36" s="394" t="s">
        <v>127</v>
      </c>
      <c r="C36" s="395"/>
      <c r="D36" s="396"/>
      <c r="E36" s="396"/>
      <c r="F36" s="396"/>
      <c r="G36" s="396"/>
      <c r="H36" s="392"/>
      <c r="I36" s="392"/>
      <c r="J36" s="365"/>
      <c r="K36" s="365"/>
      <c r="L36" s="365"/>
      <c r="M36" s="365"/>
    </row>
    <row r="37" spans="1:13" s="331" customFormat="1" ht="20.100000000000001" customHeight="1">
      <c r="A37" s="393"/>
      <c r="B37" s="397" t="s">
        <v>93</v>
      </c>
      <c r="C37" s="390" t="s">
        <v>128</v>
      </c>
      <c r="D37" s="391">
        <v>100901</v>
      </c>
      <c r="E37" s="391">
        <v>100000</v>
      </c>
      <c r="F37" s="391">
        <v>99488</v>
      </c>
      <c r="G37" s="391">
        <v>99300</v>
      </c>
      <c r="H37" s="392">
        <f t="shared" ref="H37:H47" si="17">ROUND(F37/D37*100,2)</f>
        <v>98.6</v>
      </c>
      <c r="I37" s="392">
        <f t="shared" ref="I37:I47" si="18">ROUND(G37/F37*100,2)</f>
        <v>99.81</v>
      </c>
      <c r="J37" s="365"/>
      <c r="K37" s="365"/>
      <c r="L37" s="365"/>
      <c r="M37" s="365"/>
    </row>
    <row r="38" spans="1:13" s="331" customFormat="1" ht="20.100000000000001" customHeight="1">
      <c r="A38" s="398"/>
      <c r="B38" s="397" t="s">
        <v>85</v>
      </c>
      <c r="C38" s="390" t="s">
        <v>92</v>
      </c>
      <c r="D38" s="399">
        <f>D39/D37*10</f>
        <v>57.7650370164815</v>
      </c>
      <c r="E38" s="399">
        <v>58</v>
      </c>
      <c r="F38" s="399">
        <f>F39/F37*10</f>
        <v>58.090905435831459</v>
      </c>
      <c r="G38" s="399">
        <v>58.3</v>
      </c>
      <c r="H38" s="392">
        <f t="shared" si="17"/>
        <v>100.56</v>
      </c>
      <c r="I38" s="392">
        <f t="shared" si="18"/>
        <v>100.36</v>
      </c>
      <c r="J38" s="365"/>
      <c r="K38" s="365"/>
      <c r="L38" s="365"/>
      <c r="M38" s="365"/>
    </row>
    <row r="39" spans="1:13" s="331" customFormat="1" ht="20.100000000000001" customHeight="1">
      <c r="A39" s="398"/>
      <c r="B39" s="397" t="s">
        <v>86</v>
      </c>
      <c r="C39" s="390" t="s">
        <v>129</v>
      </c>
      <c r="D39" s="400">
        <v>582855</v>
      </c>
      <c r="E39" s="400">
        <v>580000</v>
      </c>
      <c r="F39" s="400">
        <v>577934.80000000005</v>
      </c>
      <c r="G39" s="400">
        <v>579620</v>
      </c>
      <c r="H39" s="392">
        <f t="shared" si="17"/>
        <v>99.16</v>
      </c>
      <c r="I39" s="392">
        <f t="shared" si="18"/>
        <v>100.29</v>
      </c>
      <c r="J39" s="365"/>
      <c r="K39" s="365"/>
      <c r="L39" s="365"/>
      <c r="M39" s="365"/>
    </row>
    <row r="40" spans="1:13" s="331" customFormat="1" ht="20.100000000000001" customHeight="1">
      <c r="A40" s="398"/>
      <c r="B40" s="394" t="s">
        <v>130</v>
      </c>
      <c r="C40" s="401"/>
      <c r="D40" s="402"/>
      <c r="E40" s="402"/>
      <c r="F40" s="402"/>
      <c r="G40" s="402"/>
      <c r="H40" s="392"/>
      <c r="I40" s="392"/>
      <c r="J40" s="365"/>
      <c r="K40" s="365"/>
      <c r="L40" s="365"/>
      <c r="M40" s="365"/>
    </row>
    <row r="41" spans="1:13" s="331" customFormat="1" ht="20.100000000000001" customHeight="1">
      <c r="A41" s="398"/>
      <c r="B41" s="403" t="s">
        <v>93</v>
      </c>
      <c r="C41" s="390" t="s">
        <v>128</v>
      </c>
      <c r="D41" s="400">
        <v>40126</v>
      </c>
      <c r="E41" s="400">
        <v>41600</v>
      </c>
      <c r="F41" s="400">
        <v>42675</v>
      </c>
      <c r="G41" s="400">
        <v>43200</v>
      </c>
      <c r="H41" s="392">
        <f t="shared" si="17"/>
        <v>106.35</v>
      </c>
      <c r="I41" s="392">
        <f t="shared" si="18"/>
        <v>101.23</v>
      </c>
      <c r="J41" s="365"/>
      <c r="K41" s="365"/>
      <c r="L41" s="365"/>
      <c r="M41" s="365"/>
    </row>
    <row r="42" spans="1:13" s="331" customFormat="1" ht="20.100000000000001" customHeight="1">
      <c r="A42" s="398"/>
      <c r="B42" s="403" t="s">
        <v>85</v>
      </c>
      <c r="C42" s="390" t="s">
        <v>92</v>
      </c>
      <c r="D42" s="402">
        <f>D43/D41*10</f>
        <v>60.6354981807307</v>
      </c>
      <c r="E42" s="402">
        <v>60.625</v>
      </c>
      <c r="F42" s="399">
        <f>F43/F41*10</f>
        <v>60.742355008787349</v>
      </c>
      <c r="G42" s="399">
        <f>G43/G41*10</f>
        <v>60.949074074074076</v>
      </c>
      <c r="H42" s="392">
        <f t="shared" si="17"/>
        <v>100.18</v>
      </c>
      <c r="I42" s="392">
        <f t="shared" si="18"/>
        <v>100.34</v>
      </c>
      <c r="J42" s="365"/>
      <c r="K42" s="365"/>
      <c r="L42" s="365"/>
      <c r="M42" s="365"/>
    </row>
    <row r="43" spans="1:13" s="331" customFormat="1" ht="20.100000000000001" customHeight="1">
      <c r="A43" s="398"/>
      <c r="B43" s="403" t="s">
        <v>86</v>
      </c>
      <c r="C43" s="390" t="s">
        <v>129</v>
      </c>
      <c r="D43" s="400">
        <v>243306</v>
      </c>
      <c r="E43" s="400">
        <v>252200</v>
      </c>
      <c r="F43" s="400">
        <v>259218</v>
      </c>
      <c r="G43" s="400">
        <v>263300</v>
      </c>
      <c r="H43" s="392">
        <f t="shared" si="17"/>
        <v>106.54</v>
      </c>
      <c r="I43" s="392">
        <f t="shared" si="18"/>
        <v>101.57</v>
      </c>
      <c r="J43" s="365"/>
      <c r="K43" s="365"/>
      <c r="L43" s="365"/>
      <c r="M43" s="365"/>
    </row>
    <row r="44" spans="1:13" s="331" customFormat="1" ht="20.100000000000001" customHeight="1">
      <c r="A44" s="398" t="s">
        <v>78</v>
      </c>
      <c r="B44" s="394" t="s">
        <v>131</v>
      </c>
      <c r="C44" s="404"/>
      <c r="D44" s="402"/>
      <c r="E44" s="402"/>
      <c r="F44" s="402"/>
      <c r="G44" s="402"/>
      <c r="H44" s="392"/>
      <c r="I44" s="392"/>
      <c r="J44" s="365"/>
      <c r="K44" s="365"/>
      <c r="L44" s="365"/>
      <c r="M44" s="365"/>
    </row>
    <row r="45" spans="1:13" s="331" customFormat="1" ht="20.100000000000001" customHeight="1">
      <c r="A45" s="398"/>
      <c r="B45" s="403" t="s">
        <v>93</v>
      </c>
      <c r="C45" s="390" t="s">
        <v>128</v>
      </c>
      <c r="D45" s="405">
        <v>10211</v>
      </c>
      <c r="E45" s="391">
        <v>9700</v>
      </c>
      <c r="F45" s="391">
        <v>10032</v>
      </c>
      <c r="G45" s="391">
        <v>9600</v>
      </c>
      <c r="H45" s="392">
        <f t="shared" si="17"/>
        <v>98.25</v>
      </c>
      <c r="I45" s="392">
        <f t="shared" si="18"/>
        <v>95.69</v>
      </c>
      <c r="J45" s="365"/>
      <c r="K45" s="365"/>
      <c r="L45" s="365"/>
      <c r="M45" s="365"/>
    </row>
    <row r="46" spans="1:13" s="331" customFormat="1" ht="20.100000000000001" customHeight="1">
      <c r="A46" s="388"/>
      <c r="B46" s="403" t="s">
        <v>85</v>
      </c>
      <c r="C46" s="390" t="s">
        <v>92</v>
      </c>
      <c r="D46" s="399">
        <f>D47/D45*10</f>
        <v>41.870531779453529</v>
      </c>
      <c r="E46" s="402">
        <v>42</v>
      </c>
      <c r="F46" s="399">
        <v>43.1</v>
      </c>
      <c r="G46" s="399">
        <f>G47/G45*10</f>
        <v>42.5</v>
      </c>
      <c r="H46" s="392">
        <f t="shared" si="17"/>
        <v>102.94</v>
      </c>
      <c r="I46" s="392">
        <f t="shared" si="18"/>
        <v>98.61</v>
      </c>
      <c r="J46" s="365"/>
      <c r="K46" s="365"/>
      <c r="L46" s="365"/>
      <c r="M46" s="365"/>
    </row>
    <row r="47" spans="1:13" s="331" customFormat="1" ht="20.100000000000001" customHeight="1">
      <c r="A47" s="388"/>
      <c r="B47" s="403" t="s">
        <v>86</v>
      </c>
      <c r="C47" s="390" t="s">
        <v>129</v>
      </c>
      <c r="D47" s="405">
        <v>42754</v>
      </c>
      <c r="E47" s="400">
        <v>40740</v>
      </c>
      <c r="F47" s="400">
        <v>42142</v>
      </c>
      <c r="G47" s="400">
        <v>40800</v>
      </c>
      <c r="H47" s="392">
        <f t="shared" si="17"/>
        <v>98.57</v>
      </c>
      <c r="I47" s="392">
        <f t="shared" si="18"/>
        <v>96.82</v>
      </c>
      <c r="J47" s="365"/>
      <c r="K47" s="365"/>
      <c r="L47" s="365"/>
      <c r="M47" s="365"/>
    </row>
    <row r="48" spans="1:13" s="331" customFormat="1" ht="20.100000000000001" customHeight="1">
      <c r="A48" s="383" t="s">
        <v>91</v>
      </c>
      <c r="B48" s="379" t="s">
        <v>132</v>
      </c>
      <c r="C48" s="383"/>
      <c r="D48" s="406"/>
      <c r="E48" s="407"/>
      <c r="F48" s="408"/>
      <c r="G48" s="408"/>
      <c r="H48" s="408"/>
      <c r="I48" s="408"/>
      <c r="J48" s="365"/>
      <c r="K48" s="365"/>
      <c r="L48" s="365"/>
      <c r="M48" s="365"/>
    </row>
    <row r="49" spans="1:13" s="331" customFormat="1" ht="20.100000000000001" customHeight="1">
      <c r="A49" s="398" t="s">
        <v>78</v>
      </c>
      <c r="B49" s="409" t="s">
        <v>133</v>
      </c>
      <c r="C49" s="398"/>
      <c r="D49" s="410"/>
      <c r="E49" s="410"/>
      <c r="F49" s="408"/>
      <c r="G49" s="408"/>
      <c r="H49" s="408"/>
      <c r="I49" s="411"/>
      <c r="J49" s="365"/>
      <c r="K49" s="365"/>
      <c r="L49" s="365"/>
      <c r="M49" s="365"/>
    </row>
    <row r="50" spans="1:13" s="331" customFormat="1" ht="20.100000000000001" customHeight="1">
      <c r="A50" s="388"/>
      <c r="B50" s="403" t="s">
        <v>93</v>
      </c>
      <c r="C50" s="390" t="s">
        <v>128</v>
      </c>
      <c r="D50" s="412">
        <v>4512</v>
      </c>
      <c r="E50" s="413" t="s">
        <v>51</v>
      </c>
      <c r="F50" s="414">
        <v>4000</v>
      </c>
      <c r="G50" s="415">
        <v>4000</v>
      </c>
      <c r="H50" s="392">
        <f>ROUND(F50/D50*100,2)</f>
        <v>88.65</v>
      </c>
      <c r="I50" s="392">
        <f>ROUND(G50/F50*100,2)</f>
        <v>100</v>
      </c>
      <c r="J50" s="365"/>
      <c r="K50" s="365"/>
      <c r="L50" s="365"/>
      <c r="M50" s="365"/>
    </row>
    <row r="51" spans="1:13" s="331" customFormat="1" ht="20.100000000000001" customHeight="1">
      <c r="A51" s="388"/>
      <c r="B51" s="403" t="s">
        <v>85</v>
      </c>
      <c r="C51" s="390" t="s">
        <v>92</v>
      </c>
      <c r="D51" s="416">
        <v>112</v>
      </c>
      <c r="E51" s="417" t="s">
        <v>51</v>
      </c>
      <c r="F51" s="418">
        <v>112.2</v>
      </c>
      <c r="G51" s="419">
        <v>113</v>
      </c>
      <c r="H51" s="392">
        <f>ROUND(F51/D51*100,2)</f>
        <v>100.18</v>
      </c>
      <c r="I51" s="392">
        <f>ROUND(G51/F51*100,2)</f>
        <v>100.71</v>
      </c>
      <c r="J51" s="365"/>
      <c r="K51" s="365"/>
      <c r="L51" s="365"/>
      <c r="M51" s="365"/>
    </row>
    <row r="52" spans="1:13" s="331" customFormat="1" ht="20.100000000000001" customHeight="1">
      <c r="A52" s="388"/>
      <c r="B52" s="403" t="s">
        <v>86</v>
      </c>
      <c r="C52" s="390" t="s">
        <v>129</v>
      </c>
      <c r="D52" s="412">
        <v>50617</v>
      </c>
      <c r="E52" s="413" t="s">
        <v>51</v>
      </c>
      <c r="F52" s="414">
        <v>44880</v>
      </c>
      <c r="G52" s="415">
        <v>45200</v>
      </c>
      <c r="H52" s="392">
        <f>ROUND(F52/D52*100,2)</f>
        <v>88.67</v>
      </c>
      <c r="I52" s="392">
        <f>ROUND(G52/F52*100,2)</f>
        <v>100.71</v>
      </c>
      <c r="J52" s="365"/>
      <c r="K52" s="365"/>
      <c r="L52" s="365"/>
      <c r="M52" s="365"/>
    </row>
    <row r="53" spans="1:13" s="331" customFormat="1" ht="20.100000000000001" customHeight="1">
      <c r="A53" s="383" t="s">
        <v>88</v>
      </c>
      <c r="B53" s="420" t="s">
        <v>134</v>
      </c>
      <c r="C53" s="387"/>
      <c r="D53" s="406"/>
      <c r="E53" s="407"/>
      <c r="F53" s="408"/>
      <c r="G53" s="408"/>
      <c r="H53" s="408"/>
      <c r="I53" s="408"/>
      <c r="J53" s="365"/>
      <c r="K53" s="365"/>
      <c r="L53" s="365"/>
      <c r="M53" s="365"/>
    </row>
    <row r="54" spans="1:13" s="331" customFormat="1" ht="20.100000000000001" customHeight="1">
      <c r="A54" s="622" t="s">
        <v>78</v>
      </c>
      <c r="B54" s="420" t="s">
        <v>574</v>
      </c>
      <c r="C54" s="387"/>
      <c r="D54" s="406"/>
      <c r="E54" s="407"/>
      <c r="F54" s="408"/>
      <c r="G54" s="408"/>
      <c r="H54" s="408"/>
      <c r="I54" s="408"/>
      <c r="J54" s="365"/>
      <c r="K54" s="365"/>
      <c r="L54" s="365"/>
      <c r="M54" s="365"/>
    </row>
    <row r="55" spans="1:13" s="331" customFormat="1" ht="20.100000000000001" customHeight="1">
      <c r="A55" s="421"/>
      <c r="B55" s="403" t="s">
        <v>271</v>
      </c>
      <c r="C55" s="390" t="s">
        <v>128</v>
      </c>
      <c r="D55" s="422">
        <v>28101</v>
      </c>
      <c r="E55" s="400">
        <v>27700</v>
      </c>
      <c r="F55" s="400">
        <v>28013</v>
      </c>
      <c r="G55" s="400">
        <v>28000</v>
      </c>
      <c r="H55" s="392">
        <f>ROUND(F55/D55*100,2)</f>
        <v>99.69</v>
      </c>
      <c r="I55" s="392">
        <f>ROUND(G55/F55*100,2)</f>
        <v>99.95</v>
      </c>
      <c r="J55" s="365"/>
      <c r="K55" s="365"/>
      <c r="L55" s="365"/>
      <c r="M55" s="365"/>
    </row>
    <row r="56" spans="1:13" s="331" customFormat="1" ht="20.100000000000001" customHeight="1">
      <c r="A56" s="421"/>
      <c r="B56" s="403" t="s">
        <v>272</v>
      </c>
      <c r="C56" s="390" t="s">
        <v>128</v>
      </c>
      <c r="D56" s="422">
        <v>27744</v>
      </c>
      <c r="E56" s="400">
        <v>27250</v>
      </c>
      <c r="F56" s="400">
        <v>27800</v>
      </c>
      <c r="G56" s="400">
        <f>F56</f>
        <v>27800</v>
      </c>
      <c r="H56" s="392">
        <f>ROUND(F56/D56*100,2)</f>
        <v>100.2</v>
      </c>
      <c r="I56" s="392">
        <f>ROUND(G56/F56*100,2)</f>
        <v>100</v>
      </c>
      <c r="J56" s="365"/>
      <c r="K56" s="365"/>
      <c r="L56" s="365"/>
      <c r="M56" s="365"/>
    </row>
    <row r="57" spans="1:13" s="331" customFormat="1" ht="20.100000000000001" customHeight="1">
      <c r="A57" s="421"/>
      <c r="B57" s="403" t="s">
        <v>85</v>
      </c>
      <c r="C57" s="390" t="s">
        <v>92</v>
      </c>
      <c r="D57" s="423">
        <f>D58/D56*10</f>
        <v>59.496107266435985</v>
      </c>
      <c r="E57" s="423">
        <f>E58/E56*10</f>
        <v>58.715596330275233</v>
      </c>
      <c r="F57" s="423">
        <f>F58/F56*10</f>
        <v>77.644604316546761</v>
      </c>
      <c r="G57" s="423">
        <f>G58/G56*10</f>
        <v>57.553956834532372</v>
      </c>
      <c r="H57" s="392">
        <f>ROUND(F57/D57*100,2)</f>
        <v>130.5</v>
      </c>
      <c r="I57" s="392">
        <f>ROUND(G57/F57*100,2)</f>
        <v>74.12</v>
      </c>
      <c r="J57" s="365"/>
      <c r="K57" s="365"/>
      <c r="L57" s="365"/>
      <c r="M57" s="365"/>
    </row>
    <row r="58" spans="1:13" s="331" customFormat="1" ht="20.100000000000001" customHeight="1">
      <c r="A58" s="421"/>
      <c r="B58" s="403" t="s">
        <v>86</v>
      </c>
      <c r="C58" s="390" t="s">
        <v>129</v>
      </c>
      <c r="D58" s="422">
        <v>165066</v>
      </c>
      <c r="E58" s="400">
        <v>160000</v>
      </c>
      <c r="F58" s="400">
        <v>215852</v>
      </c>
      <c r="G58" s="400">
        <v>160000</v>
      </c>
      <c r="H58" s="392">
        <f>ROUND(F58/D58*100,2)</f>
        <v>130.77000000000001</v>
      </c>
      <c r="I58" s="392">
        <f>ROUND(G58/F58*100,2)</f>
        <v>74.12</v>
      </c>
      <c r="J58" s="365"/>
      <c r="K58" s="365"/>
      <c r="L58" s="365"/>
      <c r="M58" s="365"/>
    </row>
    <row r="59" spans="1:13" s="331" customFormat="1" ht="20.100000000000001" customHeight="1">
      <c r="A59" s="421"/>
      <c r="B59" s="409" t="s">
        <v>84</v>
      </c>
      <c r="C59" s="424"/>
      <c r="D59" s="425"/>
      <c r="E59" s="425"/>
      <c r="F59" s="425"/>
      <c r="G59" s="425"/>
      <c r="H59" s="408"/>
      <c r="I59" s="411"/>
      <c r="J59" s="365"/>
      <c r="K59" s="365"/>
      <c r="L59" s="365"/>
      <c r="M59" s="365"/>
    </row>
    <row r="60" spans="1:13" s="331" customFormat="1" ht="20.100000000000001" customHeight="1">
      <c r="A60" s="426"/>
      <c r="B60" s="409" t="s">
        <v>135</v>
      </c>
      <c r="C60" s="427"/>
      <c r="D60" s="428"/>
      <c r="E60" s="425"/>
      <c r="F60" s="425"/>
      <c r="G60" s="425"/>
      <c r="H60" s="408"/>
      <c r="I60" s="411"/>
      <c r="J60" s="365"/>
      <c r="K60" s="365"/>
      <c r="L60" s="365"/>
      <c r="M60" s="365"/>
    </row>
    <row r="61" spans="1:13" s="331" customFormat="1" ht="20.100000000000001" customHeight="1">
      <c r="A61" s="421"/>
      <c r="B61" s="403" t="s">
        <v>93</v>
      </c>
      <c r="C61" s="390" t="s">
        <v>128</v>
      </c>
      <c r="D61" s="429">
        <v>15000</v>
      </c>
      <c r="E61" s="400">
        <v>15200</v>
      </c>
      <c r="F61" s="400">
        <v>15200</v>
      </c>
      <c r="G61" s="400">
        <v>15400</v>
      </c>
      <c r="H61" s="392">
        <f>ROUND(F61/D61*100,2)</f>
        <v>101.33</v>
      </c>
      <c r="I61" s="392">
        <f>ROUND(G61/F61*100,2)</f>
        <v>101.32</v>
      </c>
      <c r="J61" s="365"/>
      <c r="K61" s="365"/>
      <c r="L61" s="365"/>
      <c r="M61" s="365"/>
    </row>
    <row r="62" spans="1:13" s="331" customFormat="1" ht="20.100000000000001" customHeight="1">
      <c r="A62" s="421"/>
      <c r="B62" s="403" t="s">
        <v>85</v>
      </c>
      <c r="C62" s="390" t="s">
        <v>92</v>
      </c>
      <c r="D62" s="402">
        <f>D63/D61*10</f>
        <v>73.333333333333329</v>
      </c>
      <c r="E62" s="402">
        <f>E63/E61*10</f>
        <v>73.32236842105263</v>
      </c>
      <c r="F62" s="402">
        <f>F63/F61*10</f>
        <v>98.68421052631578</v>
      </c>
      <c r="G62" s="402">
        <f>G63/G61*10</f>
        <v>73.311688311688314</v>
      </c>
      <c r="H62" s="392">
        <f>ROUND(F62/D62*100,2)</f>
        <v>134.57</v>
      </c>
      <c r="I62" s="392">
        <f>ROUND(G62/F62*100,2)</f>
        <v>74.290000000000006</v>
      </c>
      <c r="J62" s="365"/>
      <c r="K62" s="365"/>
      <c r="L62" s="365"/>
      <c r="M62" s="365"/>
    </row>
    <row r="63" spans="1:13" s="331" customFormat="1" ht="20.100000000000001" customHeight="1">
      <c r="A63" s="421"/>
      <c r="B63" s="403" t="s">
        <v>86</v>
      </c>
      <c r="C63" s="390" t="s">
        <v>129</v>
      </c>
      <c r="D63" s="429">
        <v>110000</v>
      </c>
      <c r="E63" s="400">
        <v>111450</v>
      </c>
      <c r="F63" s="400">
        <v>150000</v>
      </c>
      <c r="G63" s="400">
        <v>112900</v>
      </c>
      <c r="H63" s="392">
        <f>ROUND(F63/D63*100,2)</f>
        <v>136.36000000000001</v>
      </c>
      <c r="I63" s="392">
        <f>ROUND(G63/F63*100,2)</f>
        <v>75.27</v>
      </c>
      <c r="J63" s="365"/>
      <c r="K63" s="365"/>
      <c r="L63" s="365"/>
      <c r="M63" s="365"/>
    </row>
    <row r="64" spans="1:13" s="331" customFormat="1" ht="20.100000000000001" customHeight="1">
      <c r="A64" s="426"/>
      <c r="B64" s="409" t="s">
        <v>136</v>
      </c>
      <c r="C64" s="427"/>
      <c r="D64" s="425"/>
      <c r="E64" s="402"/>
      <c r="F64" s="402"/>
      <c r="G64" s="402"/>
      <c r="H64" s="408"/>
      <c r="I64" s="411"/>
      <c r="J64" s="365"/>
      <c r="K64" s="365"/>
      <c r="L64" s="365"/>
      <c r="M64" s="365"/>
    </row>
    <row r="65" spans="1:13" s="331" customFormat="1" ht="20.100000000000001" customHeight="1">
      <c r="A65" s="421"/>
      <c r="B65" s="403" t="s">
        <v>93</v>
      </c>
      <c r="C65" s="390" t="s">
        <v>128</v>
      </c>
      <c r="D65" s="429">
        <v>6000</v>
      </c>
      <c r="E65" s="429">
        <v>6050</v>
      </c>
      <c r="F65" s="429">
        <v>6700</v>
      </c>
      <c r="G65" s="429">
        <v>6750</v>
      </c>
      <c r="H65" s="392">
        <f>ROUND(F65/D65*100,2)</f>
        <v>111.67</v>
      </c>
      <c r="I65" s="392">
        <f>ROUND(G65/F65*100,2)</f>
        <v>100.75</v>
      </c>
      <c r="J65" s="365"/>
      <c r="K65" s="365"/>
      <c r="L65" s="365"/>
      <c r="M65" s="365"/>
    </row>
    <row r="66" spans="1:13" s="331" customFormat="1" ht="20.100000000000001" customHeight="1">
      <c r="A66" s="421"/>
      <c r="B66" s="403" t="s">
        <v>85</v>
      </c>
      <c r="C66" s="390" t="s">
        <v>92</v>
      </c>
      <c r="D66" s="402">
        <f>D67/D65*10</f>
        <v>75</v>
      </c>
      <c r="E66" s="430">
        <v>67</v>
      </c>
      <c r="F66" s="402">
        <f>F67/F65*10</f>
        <v>87.768656716417922</v>
      </c>
      <c r="G66" s="402">
        <f>G67/G65*10</f>
        <v>74.074074074074076</v>
      </c>
      <c r="H66" s="392">
        <f>ROUND(F66/D66*100,2)</f>
        <v>117.02</v>
      </c>
      <c r="I66" s="392">
        <f>ROUND(G66/F66*100,2)</f>
        <v>84.4</v>
      </c>
      <c r="J66" s="365"/>
      <c r="K66" s="365"/>
      <c r="L66" s="365"/>
      <c r="M66" s="365"/>
    </row>
    <row r="67" spans="1:13" s="331" customFormat="1" ht="20.100000000000001" customHeight="1">
      <c r="A67" s="421"/>
      <c r="B67" s="403" t="s">
        <v>86</v>
      </c>
      <c r="C67" s="390" t="s">
        <v>129</v>
      </c>
      <c r="D67" s="429">
        <v>45000</v>
      </c>
      <c r="E67" s="429">
        <v>40535</v>
      </c>
      <c r="F67" s="429">
        <v>58805</v>
      </c>
      <c r="G67" s="429">
        <v>50000</v>
      </c>
      <c r="H67" s="392">
        <f>ROUND(F67/D67*100,2)</f>
        <v>130.68</v>
      </c>
      <c r="I67" s="392">
        <f>ROUND(G67/F67*100,2)</f>
        <v>85.03</v>
      </c>
      <c r="J67" s="365"/>
      <c r="K67" s="365"/>
      <c r="L67" s="365"/>
      <c r="M67" s="365"/>
    </row>
    <row r="68" spans="1:13" s="331" customFormat="1" ht="33.75" customHeight="1">
      <c r="A68" s="426"/>
      <c r="B68" s="431" t="s">
        <v>510</v>
      </c>
      <c r="C68" s="427"/>
      <c r="D68" s="425"/>
      <c r="E68" s="425"/>
      <c r="F68" s="425"/>
      <c r="G68" s="425"/>
      <c r="H68" s="408"/>
      <c r="I68" s="411"/>
      <c r="J68" s="365"/>
      <c r="K68" s="365"/>
      <c r="L68" s="365"/>
      <c r="M68" s="365"/>
    </row>
    <row r="69" spans="1:13" s="331" customFormat="1" ht="20.100000000000001" customHeight="1">
      <c r="A69" s="432"/>
      <c r="B69" s="403" t="s">
        <v>93</v>
      </c>
      <c r="C69" s="390" t="s">
        <v>128</v>
      </c>
      <c r="D69" s="433">
        <v>298</v>
      </c>
      <c r="E69" s="399">
        <v>338</v>
      </c>
      <c r="F69" s="399">
        <v>519.45000000000005</v>
      </c>
      <c r="G69" s="399">
        <v>539.45000000000005</v>
      </c>
      <c r="H69" s="392">
        <f>ROUND(F69/D69*100,2)</f>
        <v>174.31</v>
      </c>
      <c r="I69" s="392">
        <f>ROUND(G69/F69*100,2)</f>
        <v>103.85</v>
      </c>
      <c r="J69" s="365"/>
      <c r="K69" s="365"/>
      <c r="L69" s="365"/>
      <c r="M69" s="365"/>
    </row>
    <row r="70" spans="1:13" s="331" customFormat="1" ht="20.100000000000001" customHeight="1">
      <c r="A70" s="421"/>
      <c r="B70" s="403" t="s">
        <v>85</v>
      </c>
      <c r="C70" s="390" t="s">
        <v>92</v>
      </c>
      <c r="D70" s="433">
        <f>D71/D69*10</f>
        <v>67.114093959731548</v>
      </c>
      <c r="E70" s="433">
        <f>E71/E69*10</f>
        <v>72.781065088757401</v>
      </c>
      <c r="F70" s="433">
        <f>F71/F69*10</f>
        <v>84.704976417364506</v>
      </c>
      <c r="G70" s="433">
        <f>G71/G69*10</f>
        <v>85</v>
      </c>
      <c r="H70" s="392">
        <f>ROUND(F70/D70*100,2)</f>
        <v>126.21</v>
      </c>
      <c r="I70" s="392">
        <f>ROUND(G70/F70*100,2)</f>
        <v>100.35</v>
      </c>
      <c r="J70" s="365"/>
      <c r="K70" s="365"/>
      <c r="L70" s="365"/>
      <c r="M70" s="365"/>
    </row>
    <row r="71" spans="1:13" s="331" customFormat="1" ht="20.100000000000001" customHeight="1">
      <c r="A71" s="421"/>
      <c r="B71" s="403" t="s">
        <v>86</v>
      </c>
      <c r="C71" s="390" t="s">
        <v>129</v>
      </c>
      <c r="D71" s="434">
        <v>2000</v>
      </c>
      <c r="E71" s="400">
        <v>2460</v>
      </c>
      <c r="F71" s="400">
        <v>4400</v>
      </c>
      <c r="G71" s="402">
        <f>G69*85/10</f>
        <v>4585.3250000000007</v>
      </c>
      <c r="H71" s="392">
        <f>ROUND(F71/D71*100,2)</f>
        <v>220</v>
      </c>
      <c r="I71" s="392">
        <f>ROUND(G71/F71*100,2)</f>
        <v>104.21</v>
      </c>
      <c r="J71" s="365"/>
      <c r="K71" s="365"/>
      <c r="L71" s="365"/>
      <c r="M71" s="365"/>
    </row>
    <row r="72" spans="1:13" s="331" customFormat="1" ht="20.100000000000001" customHeight="1">
      <c r="A72" s="426" t="s">
        <v>78</v>
      </c>
      <c r="B72" s="409" t="s">
        <v>87</v>
      </c>
      <c r="C72" s="427"/>
      <c r="D72" s="435"/>
      <c r="E72" s="435"/>
      <c r="F72" s="408"/>
      <c r="G72" s="408"/>
      <c r="H72" s="408"/>
      <c r="I72" s="411"/>
      <c r="J72" s="365"/>
      <c r="K72" s="365"/>
      <c r="L72" s="365"/>
      <c r="M72" s="365"/>
    </row>
    <row r="73" spans="1:13" s="331" customFormat="1" ht="20.100000000000001" customHeight="1">
      <c r="A73" s="421"/>
      <c r="B73" s="403" t="s">
        <v>271</v>
      </c>
      <c r="C73" s="432" t="s">
        <v>35</v>
      </c>
      <c r="D73" s="436">
        <v>5244</v>
      </c>
      <c r="E73" s="422">
        <v>5080</v>
      </c>
      <c r="F73" s="391">
        <v>5217</v>
      </c>
      <c r="G73" s="391">
        <v>5060</v>
      </c>
      <c r="H73" s="392">
        <f>ROUND(F73/D73*100,2)</f>
        <v>99.49</v>
      </c>
      <c r="I73" s="392">
        <f>ROUND(G73/F73*100,2)</f>
        <v>96.99</v>
      </c>
      <c r="J73" s="365"/>
      <c r="K73" s="365"/>
      <c r="L73" s="365"/>
      <c r="M73" s="365"/>
    </row>
    <row r="74" spans="1:13" s="331" customFormat="1" ht="20.100000000000001" customHeight="1">
      <c r="A74" s="421"/>
      <c r="B74" s="403" t="s">
        <v>272</v>
      </c>
      <c r="C74" s="390" t="s">
        <v>128</v>
      </c>
      <c r="D74" s="437">
        <v>4170</v>
      </c>
      <c r="E74" s="437">
        <v>4200</v>
      </c>
      <c r="F74" s="369">
        <v>4200</v>
      </c>
      <c r="G74" s="369">
        <v>4400</v>
      </c>
      <c r="H74" s="392">
        <f>ROUND(F74/D74*100,2)</f>
        <v>100.72</v>
      </c>
      <c r="I74" s="392">
        <f>ROUND(G74/F74*100,2)</f>
        <v>104.76</v>
      </c>
      <c r="J74" s="365"/>
      <c r="K74" s="365"/>
      <c r="L74" s="365"/>
      <c r="M74" s="365"/>
    </row>
    <row r="75" spans="1:13" s="331" customFormat="1" ht="20.100000000000001" customHeight="1">
      <c r="A75" s="421"/>
      <c r="B75" s="403" t="s">
        <v>85</v>
      </c>
      <c r="C75" s="432" t="s">
        <v>92</v>
      </c>
      <c r="D75" s="433">
        <f>D76/D74*10</f>
        <v>111.02158273381295</v>
      </c>
      <c r="E75" s="433">
        <f>E76/E74*10</f>
        <v>127</v>
      </c>
      <c r="F75" s="433">
        <f>F76/F74*10</f>
        <v>127</v>
      </c>
      <c r="G75" s="433">
        <f>G76/G74*10</f>
        <v>126.5</v>
      </c>
      <c r="H75" s="392">
        <f>ROUND(F75/D75*100,2)</f>
        <v>114.39</v>
      </c>
      <c r="I75" s="392">
        <f>ROUND(G75/F75*100,2)</f>
        <v>99.61</v>
      </c>
      <c r="J75" s="365"/>
      <c r="K75" s="365"/>
      <c r="L75" s="365"/>
      <c r="M75" s="365"/>
    </row>
    <row r="76" spans="1:13" s="331" customFormat="1" ht="20.100000000000001" customHeight="1">
      <c r="A76" s="421"/>
      <c r="B76" s="403" t="s">
        <v>86</v>
      </c>
      <c r="C76" s="424" t="s">
        <v>55</v>
      </c>
      <c r="D76" s="436">
        <v>46296</v>
      </c>
      <c r="E76" s="422">
        <v>53340</v>
      </c>
      <c r="F76" s="391">
        <v>53340</v>
      </c>
      <c r="G76" s="391">
        <v>55660</v>
      </c>
      <c r="H76" s="392">
        <f t="shared" ref="H76:H94" si="19">ROUND(F76/D76*100,2)</f>
        <v>115.22</v>
      </c>
      <c r="I76" s="392">
        <f t="shared" ref="I76:I94" si="20">ROUND(G76/F76*100,2)</f>
        <v>104.35</v>
      </c>
      <c r="J76" s="365"/>
      <c r="K76" s="365"/>
      <c r="L76" s="365"/>
      <c r="M76" s="365"/>
    </row>
    <row r="77" spans="1:13" s="331" customFormat="1" ht="20.100000000000001" customHeight="1">
      <c r="A77" s="426"/>
      <c r="B77" s="409" t="s">
        <v>137</v>
      </c>
      <c r="C77" s="438"/>
      <c r="D77" s="411"/>
      <c r="E77" s="402"/>
      <c r="F77" s="408"/>
      <c r="G77" s="408"/>
      <c r="H77" s="392"/>
      <c r="I77" s="392"/>
      <c r="J77" s="365"/>
      <c r="K77" s="365"/>
      <c r="L77" s="365"/>
      <c r="M77" s="365"/>
    </row>
    <row r="78" spans="1:13" s="331" customFormat="1" ht="20.100000000000001" customHeight="1">
      <c r="A78" s="426"/>
      <c r="B78" s="439" t="s">
        <v>93</v>
      </c>
      <c r="C78" s="432" t="s">
        <v>35</v>
      </c>
      <c r="D78" s="391">
        <v>2300</v>
      </c>
      <c r="E78" s="422">
        <v>2300</v>
      </c>
      <c r="F78" s="391">
        <v>2300</v>
      </c>
      <c r="G78" s="391">
        <v>2300</v>
      </c>
      <c r="H78" s="392">
        <f t="shared" si="19"/>
        <v>100</v>
      </c>
      <c r="I78" s="392">
        <f t="shared" si="20"/>
        <v>100</v>
      </c>
      <c r="J78" s="365"/>
      <c r="K78" s="365"/>
      <c r="L78" s="365"/>
      <c r="M78" s="365"/>
    </row>
    <row r="79" spans="1:13" s="331" customFormat="1" ht="20.100000000000001" customHeight="1">
      <c r="A79" s="426"/>
      <c r="B79" s="439" t="s">
        <v>85</v>
      </c>
      <c r="C79" s="432" t="s">
        <v>92</v>
      </c>
      <c r="D79" s="433">
        <f>D80/D78*10</f>
        <v>110</v>
      </c>
      <c r="E79" s="433">
        <f>E80/E78*10</f>
        <v>110</v>
      </c>
      <c r="F79" s="433">
        <f>F80/F78*10</f>
        <v>110</v>
      </c>
      <c r="G79" s="433">
        <f>G80/G78*10</f>
        <v>115</v>
      </c>
      <c r="H79" s="392">
        <f t="shared" si="19"/>
        <v>100</v>
      </c>
      <c r="I79" s="392">
        <f t="shared" si="20"/>
        <v>104.55</v>
      </c>
      <c r="J79" s="365"/>
      <c r="K79" s="365"/>
      <c r="L79" s="365"/>
      <c r="M79" s="365"/>
    </row>
    <row r="80" spans="1:13" s="331" customFormat="1" ht="20.100000000000001" customHeight="1">
      <c r="A80" s="426"/>
      <c r="B80" s="439" t="s">
        <v>86</v>
      </c>
      <c r="C80" s="424" t="s">
        <v>55</v>
      </c>
      <c r="D80" s="391">
        <v>25300</v>
      </c>
      <c r="E80" s="422">
        <v>25300</v>
      </c>
      <c r="F80" s="391">
        <v>25300</v>
      </c>
      <c r="G80" s="391">
        <v>26450</v>
      </c>
      <c r="H80" s="392">
        <f t="shared" si="19"/>
        <v>100</v>
      </c>
      <c r="I80" s="392">
        <f t="shared" si="20"/>
        <v>104.55</v>
      </c>
      <c r="J80" s="365"/>
      <c r="K80" s="365"/>
      <c r="L80" s="365"/>
      <c r="M80" s="365"/>
    </row>
    <row r="81" spans="1:13" s="331" customFormat="1" ht="20.100000000000001" customHeight="1">
      <c r="A81" s="426" t="s">
        <v>78</v>
      </c>
      <c r="B81" s="409" t="s">
        <v>194</v>
      </c>
      <c r="C81" s="424"/>
      <c r="D81" s="440"/>
      <c r="E81" s="440"/>
      <c r="F81" s="408"/>
      <c r="G81" s="408"/>
      <c r="H81" s="392"/>
      <c r="I81" s="392"/>
      <c r="J81" s="365"/>
      <c r="K81" s="365"/>
      <c r="L81" s="365"/>
      <c r="M81" s="365"/>
    </row>
    <row r="82" spans="1:13" s="331" customFormat="1" ht="20.100000000000001" customHeight="1">
      <c r="A82" s="421"/>
      <c r="B82" s="403" t="s">
        <v>271</v>
      </c>
      <c r="C82" s="432" t="s">
        <v>35</v>
      </c>
      <c r="D82" s="436">
        <v>5531</v>
      </c>
      <c r="E82" s="422">
        <v>5600</v>
      </c>
      <c r="F82" s="391">
        <v>5600</v>
      </c>
      <c r="G82" s="391">
        <v>5630</v>
      </c>
      <c r="H82" s="392">
        <f t="shared" si="19"/>
        <v>101.25</v>
      </c>
      <c r="I82" s="392">
        <f t="shared" si="20"/>
        <v>100.54</v>
      </c>
      <c r="J82" s="365"/>
      <c r="K82" s="365"/>
      <c r="L82" s="365"/>
      <c r="M82" s="365"/>
    </row>
    <row r="83" spans="1:13" s="331" customFormat="1" ht="20.100000000000001" customHeight="1">
      <c r="A83" s="421"/>
      <c r="B83" s="403" t="s">
        <v>272</v>
      </c>
      <c r="C83" s="390" t="s">
        <v>128</v>
      </c>
      <c r="D83" s="441">
        <v>4188</v>
      </c>
      <c r="E83" s="441">
        <v>4375</v>
      </c>
      <c r="F83" s="369">
        <f>E83</f>
        <v>4375</v>
      </c>
      <c r="G83" s="408">
        <v>4700</v>
      </c>
      <c r="H83" s="392">
        <f t="shared" si="19"/>
        <v>104.47</v>
      </c>
      <c r="I83" s="392">
        <f t="shared" si="20"/>
        <v>107.43</v>
      </c>
      <c r="J83" s="365"/>
      <c r="K83" s="365"/>
      <c r="L83" s="365"/>
      <c r="M83" s="365"/>
    </row>
    <row r="84" spans="1:13" s="331" customFormat="1" ht="20.100000000000001" customHeight="1">
      <c r="A84" s="426"/>
      <c r="B84" s="403" t="s">
        <v>85</v>
      </c>
      <c r="C84" s="432" t="s">
        <v>92</v>
      </c>
      <c r="D84" s="433">
        <f>D85/D83*10</f>
        <v>87.488061127029624</v>
      </c>
      <c r="E84" s="433">
        <f>E85/E83*10</f>
        <v>80</v>
      </c>
      <c r="F84" s="433">
        <f>F85/F83*10</f>
        <v>80</v>
      </c>
      <c r="G84" s="433">
        <f>G85/G83*10</f>
        <v>89.361702127659569</v>
      </c>
      <c r="H84" s="392">
        <f t="shared" si="19"/>
        <v>91.44</v>
      </c>
      <c r="I84" s="392">
        <f t="shared" si="20"/>
        <v>111.7</v>
      </c>
      <c r="J84" s="365"/>
      <c r="K84" s="365"/>
      <c r="L84" s="365"/>
      <c r="M84" s="365"/>
    </row>
    <row r="85" spans="1:13" s="331" customFormat="1" ht="20.100000000000001" customHeight="1">
      <c r="A85" s="426"/>
      <c r="B85" s="403" t="s">
        <v>86</v>
      </c>
      <c r="C85" s="424" t="s">
        <v>55</v>
      </c>
      <c r="D85" s="436">
        <v>36640</v>
      </c>
      <c r="E85" s="422">
        <v>35000</v>
      </c>
      <c r="F85" s="391">
        <v>35000</v>
      </c>
      <c r="G85" s="391">
        <v>42000</v>
      </c>
      <c r="H85" s="392">
        <f t="shared" si="19"/>
        <v>95.52</v>
      </c>
      <c r="I85" s="392">
        <f t="shared" si="20"/>
        <v>120</v>
      </c>
      <c r="J85" s="365"/>
      <c r="K85" s="365"/>
      <c r="L85" s="365"/>
      <c r="M85" s="365"/>
    </row>
    <row r="86" spans="1:13" s="331" customFormat="1" ht="20.100000000000001" customHeight="1">
      <c r="A86" s="426"/>
      <c r="B86" s="409" t="s">
        <v>278</v>
      </c>
      <c r="C86" s="427"/>
      <c r="D86" s="411"/>
      <c r="E86" s="402"/>
      <c r="F86" s="408"/>
      <c r="G86" s="408"/>
      <c r="H86" s="392"/>
      <c r="I86" s="392"/>
      <c r="J86" s="365"/>
      <c r="K86" s="365"/>
      <c r="L86" s="365"/>
      <c r="M86" s="365"/>
    </row>
    <row r="87" spans="1:13" s="331" customFormat="1" ht="20.100000000000001" customHeight="1">
      <c r="A87" s="421"/>
      <c r="B87" s="403" t="s">
        <v>93</v>
      </c>
      <c r="C87" s="432" t="s">
        <v>35</v>
      </c>
      <c r="D87" s="391">
        <v>2750</v>
      </c>
      <c r="E87" s="391">
        <v>2750</v>
      </c>
      <c r="F87" s="391">
        <v>2750</v>
      </c>
      <c r="G87" s="391">
        <v>2750</v>
      </c>
      <c r="H87" s="392">
        <f t="shared" si="19"/>
        <v>100</v>
      </c>
      <c r="I87" s="392">
        <f t="shared" si="20"/>
        <v>100</v>
      </c>
      <c r="J87" s="365"/>
      <c r="K87" s="365"/>
      <c r="L87" s="365"/>
      <c r="M87" s="365"/>
    </row>
    <row r="88" spans="1:13" s="331" customFormat="1" ht="20.100000000000001" customHeight="1">
      <c r="A88" s="421"/>
      <c r="B88" s="403" t="s">
        <v>85</v>
      </c>
      <c r="C88" s="432" t="s">
        <v>92</v>
      </c>
      <c r="D88" s="433">
        <f>D89/D87*10</f>
        <v>80.145454545454541</v>
      </c>
      <c r="E88" s="433">
        <f>E89/E87*10</f>
        <v>90</v>
      </c>
      <c r="F88" s="433">
        <f>F89/F87*10</f>
        <v>90</v>
      </c>
      <c r="G88" s="433">
        <f>G89/G87*10</f>
        <v>95</v>
      </c>
      <c r="H88" s="392">
        <f t="shared" si="19"/>
        <v>112.3</v>
      </c>
      <c r="I88" s="392">
        <f t="shared" si="20"/>
        <v>105.56</v>
      </c>
      <c r="J88" s="365"/>
      <c r="K88" s="365"/>
      <c r="L88" s="365"/>
      <c r="M88" s="365"/>
    </row>
    <row r="89" spans="1:13" s="331" customFormat="1" ht="20.100000000000001" customHeight="1">
      <c r="A89" s="421"/>
      <c r="B89" s="403" t="s">
        <v>86</v>
      </c>
      <c r="C89" s="424" t="s">
        <v>55</v>
      </c>
      <c r="D89" s="436">
        <v>22040</v>
      </c>
      <c r="E89" s="391">
        <v>24750</v>
      </c>
      <c r="F89" s="391">
        <v>24750</v>
      </c>
      <c r="G89" s="391">
        <v>26125</v>
      </c>
      <c r="H89" s="392">
        <f t="shared" si="19"/>
        <v>112.3</v>
      </c>
      <c r="I89" s="392">
        <f t="shared" si="20"/>
        <v>105.56</v>
      </c>
      <c r="J89" s="365"/>
      <c r="K89" s="365"/>
      <c r="L89" s="365"/>
      <c r="M89" s="365"/>
    </row>
    <row r="90" spans="1:13" s="331" customFormat="1" ht="20.100000000000001" customHeight="1">
      <c r="A90" s="442" t="s">
        <v>78</v>
      </c>
      <c r="B90" s="443" t="s">
        <v>511</v>
      </c>
      <c r="C90" s="424"/>
      <c r="D90" s="408"/>
      <c r="E90" s="408"/>
      <c r="F90" s="408"/>
      <c r="G90" s="408"/>
      <c r="H90" s="392"/>
      <c r="I90" s="392"/>
      <c r="J90" s="365"/>
      <c r="K90" s="365"/>
      <c r="L90" s="365"/>
      <c r="M90" s="365"/>
    </row>
    <row r="91" spans="1:13" s="331" customFormat="1" ht="20.100000000000001" customHeight="1">
      <c r="A91" s="421"/>
      <c r="B91" s="403" t="s">
        <v>271</v>
      </c>
      <c r="C91" s="432" t="s">
        <v>35</v>
      </c>
      <c r="D91" s="436">
        <v>2023.3</v>
      </c>
      <c r="E91" s="444" t="s">
        <v>51</v>
      </c>
      <c r="F91" s="391">
        <v>2003</v>
      </c>
      <c r="G91" s="391">
        <v>2000</v>
      </c>
      <c r="H91" s="392">
        <f t="shared" si="19"/>
        <v>99</v>
      </c>
      <c r="I91" s="392">
        <f t="shared" si="20"/>
        <v>99.85</v>
      </c>
      <c r="J91" s="365"/>
      <c r="K91" s="365"/>
      <c r="L91" s="365"/>
      <c r="M91" s="365"/>
    </row>
    <row r="92" spans="1:13" s="331" customFormat="1" ht="20.100000000000001" customHeight="1">
      <c r="A92" s="421"/>
      <c r="B92" s="403" t="s">
        <v>272</v>
      </c>
      <c r="C92" s="390" t="s">
        <v>128</v>
      </c>
      <c r="D92" s="441">
        <v>1960</v>
      </c>
      <c r="E92" s="445" t="s">
        <v>51</v>
      </c>
      <c r="F92" s="369">
        <v>1970</v>
      </c>
      <c r="G92" s="369">
        <v>1980</v>
      </c>
      <c r="H92" s="392">
        <f t="shared" si="19"/>
        <v>100.51</v>
      </c>
      <c r="I92" s="392">
        <f t="shared" si="20"/>
        <v>100.51</v>
      </c>
      <c r="J92" s="365"/>
      <c r="K92" s="365"/>
      <c r="L92" s="365"/>
      <c r="M92" s="365"/>
    </row>
    <row r="93" spans="1:13" s="331" customFormat="1" ht="20.100000000000001" customHeight="1">
      <c r="A93" s="446"/>
      <c r="B93" s="447" t="s">
        <v>85</v>
      </c>
      <c r="C93" s="432" t="s">
        <v>92</v>
      </c>
      <c r="D93" s="433">
        <f>D94/D92*10</f>
        <v>74.663265306122454</v>
      </c>
      <c r="E93" s="448" t="s">
        <v>51</v>
      </c>
      <c r="F93" s="433">
        <f>F94/F92*10</f>
        <v>74.111675126903549</v>
      </c>
      <c r="G93" s="433">
        <f>G94/G92*10</f>
        <v>74.242424242424235</v>
      </c>
      <c r="H93" s="392">
        <f t="shared" si="19"/>
        <v>99.26</v>
      </c>
      <c r="I93" s="392">
        <f t="shared" si="20"/>
        <v>100.18</v>
      </c>
      <c r="J93" s="365"/>
      <c r="K93" s="365"/>
      <c r="L93" s="365"/>
      <c r="M93" s="365"/>
    </row>
    <row r="94" spans="1:13" s="331" customFormat="1" ht="20.100000000000001" customHeight="1">
      <c r="A94" s="449"/>
      <c r="B94" s="447" t="s">
        <v>86</v>
      </c>
      <c r="C94" s="424" t="s">
        <v>55</v>
      </c>
      <c r="D94" s="436">
        <v>14634</v>
      </c>
      <c r="E94" s="444" t="s">
        <v>51</v>
      </c>
      <c r="F94" s="391">
        <v>14600</v>
      </c>
      <c r="G94" s="391">
        <v>14700</v>
      </c>
      <c r="H94" s="392">
        <f t="shared" si="19"/>
        <v>99.77</v>
      </c>
      <c r="I94" s="392">
        <f t="shared" si="20"/>
        <v>100.68</v>
      </c>
      <c r="J94" s="365"/>
      <c r="K94" s="365"/>
      <c r="L94" s="365"/>
      <c r="M94" s="365"/>
    </row>
    <row r="95" spans="1:13" s="331" customFormat="1" ht="20.100000000000001" customHeight="1">
      <c r="A95" s="378" t="s">
        <v>279</v>
      </c>
      <c r="B95" s="379" t="s">
        <v>280</v>
      </c>
      <c r="C95" s="450"/>
      <c r="D95" s="435"/>
      <c r="E95" s="435"/>
      <c r="F95" s="408"/>
      <c r="G95" s="408"/>
      <c r="H95" s="408"/>
      <c r="I95" s="408"/>
      <c r="J95" s="365"/>
      <c r="K95" s="365"/>
      <c r="L95" s="365"/>
      <c r="M95" s="365"/>
    </row>
    <row r="96" spans="1:13" s="331" customFormat="1" ht="20.100000000000001" customHeight="1">
      <c r="A96" s="451"/>
      <c r="B96" s="452" t="s">
        <v>281</v>
      </c>
      <c r="C96" s="453"/>
      <c r="D96" s="408"/>
      <c r="E96" s="408"/>
      <c r="F96" s="408"/>
      <c r="G96" s="408"/>
      <c r="H96" s="408"/>
      <c r="I96" s="408"/>
      <c r="J96" s="365"/>
      <c r="K96" s="365"/>
      <c r="L96" s="365"/>
      <c r="M96" s="365"/>
    </row>
    <row r="97" spans="1:13" s="331" customFormat="1" ht="20.100000000000001" customHeight="1">
      <c r="A97" s="426" t="s">
        <v>78</v>
      </c>
      <c r="B97" s="454" t="s">
        <v>282</v>
      </c>
      <c r="C97" s="427"/>
      <c r="D97" s="455"/>
      <c r="E97" s="455"/>
      <c r="F97" s="455"/>
      <c r="G97" s="408"/>
      <c r="H97" s="392"/>
      <c r="I97" s="392"/>
      <c r="J97" s="365"/>
      <c r="K97" s="365"/>
      <c r="L97" s="365"/>
      <c r="M97" s="365"/>
    </row>
    <row r="98" spans="1:13" s="331" customFormat="1" ht="20.100000000000001" customHeight="1">
      <c r="A98" s="421"/>
      <c r="B98" s="403" t="s">
        <v>93</v>
      </c>
      <c r="C98" s="432" t="s">
        <v>35</v>
      </c>
      <c r="D98" s="456">
        <v>9637</v>
      </c>
      <c r="E98" s="391">
        <v>9400</v>
      </c>
      <c r="F98" s="391">
        <v>8453</v>
      </c>
      <c r="G98" s="391">
        <v>9300</v>
      </c>
      <c r="H98" s="392">
        <f t="shared" ref="H98:H104" si="21">ROUND(F98/D98*100,2)</f>
        <v>87.71</v>
      </c>
      <c r="I98" s="392">
        <f t="shared" ref="I98:I104" si="22">ROUND(G98/F98*100,2)</f>
        <v>110.02</v>
      </c>
      <c r="J98" s="365"/>
      <c r="K98" s="365"/>
      <c r="L98" s="365"/>
      <c r="M98" s="365"/>
    </row>
    <row r="99" spans="1:13" s="331" customFormat="1" ht="20.100000000000001" customHeight="1">
      <c r="A99" s="421"/>
      <c r="B99" s="403" t="s">
        <v>85</v>
      </c>
      <c r="C99" s="432" t="s">
        <v>92</v>
      </c>
      <c r="D99" s="399">
        <f>D100/D98*10</f>
        <v>26.072429179205145</v>
      </c>
      <c r="E99" s="402">
        <v>26.223404255319149</v>
      </c>
      <c r="F99" s="399">
        <v>26.3</v>
      </c>
      <c r="G99" s="399">
        <f>G100/G98*10</f>
        <v>26.451612903225804</v>
      </c>
      <c r="H99" s="392">
        <f t="shared" si="21"/>
        <v>100.87</v>
      </c>
      <c r="I99" s="392">
        <f t="shared" si="22"/>
        <v>100.58</v>
      </c>
      <c r="J99" s="365"/>
      <c r="K99" s="365"/>
      <c r="L99" s="365"/>
      <c r="M99" s="365"/>
    </row>
    <row r="100" spans="1:13" s="331" customFormat="1" ht="20.100000000000001" customHeight="1">
      <c r="A100" s="421"/>
      <c r="B100" s="403" t="s">
        <v>86</v>
      </c>
      <c r="C100" s="424" t="s">
        <v>55</v>
      </c>
      <c r="D100" s="456">
        <v>25126</v>
      </c>
      <c r="E100" s="391">
        <v>24650</v>
      </c>
      <c r="F100" s="391">
        <v>22239</v>
      </c>
      <c r="G100" s="391">
        <v>24600</v>
      </c>
      <c r="H100" s="392">
        <f t="shared" si="21"/>
        <v>88.51</v>
      </c>
      <c r="I100" s="392">
        <f t="shared" si="22"/>
        <v>110.62</v>
      </c>
      <c r="J100" s="365"/>
      <c r="K100" s="365"/>
      <c r="L100" s="365"/>
      <c r="M100" s="365"/>
    </row>
    <row r="101" spans="1:13" s="331" customFormat="1" ht="20.100000000000001" customHeight="1">
      <c r="A101" s="426" t="s">
        <v>78</v>
      </c>
      <c r="B101" s="409" t="s">
        <v>283</v>
      </c>
      <c r="C101" s="424"/>
      <c r="D101" s="455"/>
      <c r="E101" s="455"/>
      <c r="F101" s="455"/>
      <c r="G101" s="408"/>
      <c r="H101" s="392"/>
      <c r="I101" s="392"/>
      <c r="J101" s="365"/>
      <c r="K101" s="365"/>
      <c r="L101" s="365"/>
      <c r="M101" s="365"/>
    </row>
    <row r="102" spans="1:13" s="331" customFormat="1" ht="20.100000000000001" customHeight="1">
      <c r="A102" s="421"/>
      <c r="B102" s="403" t="s">
        <v>93</v>
      </c>
      <c r="C102" s="432" t="s">
        <v>35</v>
      </c>
      <c r="D102" s="391">
        <v>646</v>
      </c>
      <c r="E102" s="391">
        <v>650</v>
      </c>
      <c r="F102" s="391">
        <v>649.4</v>
      </c>
      <c r="G102" s="391">
        <v>650</v>
      </c>
      <c r="H102" s="392">
        <f t="shared" si="21"/>
        <v>100.53</v>
      </c>
      <c r="I102" s="392">
        <f t="shared" si="22"/>
        <v>100.09</v>
      </c>
      <c r="J102" s="365"/>
      <c r="K102" s="365"/>
      <c r="L102" s="365"/>
      <c r="M102" s="365"/>
    </row>
    <row r="103" spans="1:13" s="331" customFormat="1" ht="20.100000000000001" customHeight="1">
      <c r="A103" s="421"/>
      <c r="B103" s="403" t="s">
        <v>85</v>
      </c>
      <c r="C103" s="432" t="s">
        <v>92</v>
      </c>
      <c r="D103" s="399">
        <f>D104/D102*10</f>
        <v>20.216718266253867</v>
      </c>
      <c r="E103" s="402">
        <v>20.153846153846153</v>
      </c>
      <c r="F103" s="399">
        <v>20.3</v>
      </c>
      <c r="G103" s="399">
        <f>G104/G102*10</f>
        <v>20.23076923076923</v>
      </c>
      <c r="H103" s="392">
        <f t="shared" si="21"/>
        <v>100.41</v>
      </c>
      <c r="I103" s="392">
        <f t="shared" si="22"/>
        <v>99.66</v>
      </c>
      <c r="J103" s="365"/>
      <c r="K103" s="365"/>
      <c r="L103" s="365"/>
      <c r="M103" s="365"/>
    </row>
    <row r="104" spans="1:13" s="331" customFormat="1" ht="20.100000000000001" customHeight="1">
      <c r="A104" s="421"/>
      <c r="B104" s="403" t="s">
        <v>86</v>
      </c>
      <c r="C104" s="424" t="s">
        <v>55</v>
      </c>
      <c r="D104" s="391">
        <v>1306</v>
      </c>
      <c r="E104" s="391">
        <v>1310</v>
      </c>
      <c r="F104" s="391">
        <v>1296</v>
      </c>
      <c r="G104" s="391">
        <v>1315</v>
      </c>
      <c r="H104" s="392">
        <f t="shared" si="21"/>
        <v>99.23</v>
      </c>
      <c r="I104" s="392">
        <f t="shared" si="22"/>
        <v>101.47</v>
      </c>
      <c r="J104" s="365"/>
      <c r="K104" s="365"/>
      <c r="L104" s="365"/>
      <c r="M104" s="365"/>
    </row>
    <row r="105" spans="1:13" s="331" customFormat="1" ht="20.100000000000001" customHeight="1">
      <c r="A105" s="421"/>
      <c r="B105" s="457" t="s">
        <v>514</v>
      </c>
      <c r="C105" s="424"/>
      <c r="D105" s="435"/>
      <c r="E105" s="435"/>
      <c r="F105" s="408"/>
      <c r="G105" s="408"/>
      <c r="H105" s="392"/>
      <c r="I105" s="392"/>
      <c r="J105" s="365"/>
      <c r="K105" s="365"/>
      <c r="L105" s="365"/>
      <c r="M105" s="365"/>
    </row>
    <row r="106" spans="1:13" s="331" customFormat="1" ht="20.100000000000001" customHeight="1">
      <c r="A106" s="421" t="s">
        <v>78</v>
      </c>
      <c r="B106" s="443" t="s">
        <v>512</v>
      </c>
      <c r="C106" s="424"/>
      <c r="D106" s="435"/>
      <c r="E106" s="435"/>
      <c r="F106" s="408"/>
      <c r="G106" s="408"/>
      <c r="H106" s="392"/>
      <c r="I106" s="392"/>
      <c r="J106" s="365"/>
      <c r="K106" s="365"/>
      <c r="L106" s="365"/>
      <c r="M106" s="365"/>
    </row>
    <row r="107" spans="1:13" s="331" customFormat="1" ht="20.100000000000001" customHeight="1">
      <c r="A107" s="421"/>
      <c r="B107" s="447" t="s">
        <v>271</v>
      </c>
      <c r="C107" s="432" t="s">
        <v>35</v>
      </c>
      <c r="D107" s="458">
        <v>470</v>
      </c>
      <c r="E107" s="369">
        <v>520</v>
      </c>
      <c r="F107" s="369">
        <v>467</v>
      </c>
      <c r="G107" s="369">
        <v>500</v>
      </c>
      <c r="H107" s="392">
        <f t="shared" ref="H107:H110" si="23">ROUND(F107/D107*100,2)</f>
        <v>99.36</v>
      </c>
      <c r="I107" s="392">
        <f t="shared" ref="I107:I110" si="24">ROUND(G107/F107*100,2)</f>
        <v>107.07</v>
      </c>
      <c r="J107" s="365"/>
      <c r="K107" s="365"/>
      <c r="L107" s="365"/>
      <c r="M107" s="365"/>
    </row>
    <row r="108" spans="1:13" s="331" customFormat="1" ht="20.100000000000001" customHeight="1">
      <c r="A108" s="421"/>
      <c r="B108" s="447" t="s">
        <v>272</v>
      </c>
      <c r="C108" s="432" t="s">
        <v>513</v>
      </c>
      <c r="D108" s="441">
        <v>461</v>
      </c>
      <c r="E108" s="441">
        <v>510</v>
      </c>
      <c r="F108" s="441">
        <v>440</v>
      </c>
      <c r="G108" s="441">
        <v>460</v>
      </c>
      <c r="H108" s="392">
        <f>ROUND(F108/D108*100,2)</f>
        <v>95.44</v>
      </c>
      <c r="I108" s="392">
        <f>ROUND(G108/F108*100,2)</f>
        <v>104.55</v>
      </c>
      <c r="J108" s="365"/>
      <c r="K108" s="365"/>
      <c r="L108" s="365"/>
      <c r="M108" s="365"/>
    </row>
    <row r="109" spans="1:13" s="331" customFormat="1" ht="20.100000000000001" customHeight="1">
      <c r="A109" s="421"/>
      <c r="B109" s="447" t="s">
        <v>85</v>
      </c>
      <c r="C109" s="432" t="s">
        <v>92</v>
      </c>
      <c r="D109" s="433">
        <f>D110/D108*10</f>
        <v>100.56399132321042</v>
      </c>
      <c r="E109" s="433">
        <f>E110/E108*10</f>
        <v>99.019607843137265</v>
      </c>
      <c r="F109" s="433">
        <f>F110/F108*10</f>
        <v>105.22727272727273</v>
      </c>
      <c r="G109" s="433">
        <f>G110/G108*10</f>
        <v>107.60869565217391</v>
      </c>
      <c r="H109" s="392">
        <f t="shared" si="23"/>
        <v>104.64</v>
      </c>
      <c r="I109" s="392">
        <f t="shared" si="24"/>
        <v>102.26</v>
      </c>
      <c r="J109" s="365"/>
      <c r="K109" s="365"/>
      <c r="L109" s="365"/>
      <c r="M109" s="365"/>
    </row>
    <row r="110" spans="1:13" s="331" customFormat="1" ht="20.100000000000001" customHeight="1">
      <c r="A110" s="421"/>
      <c r="B110" s="447" t="s">
        <v>86</v>
      </c>
      <c r="C110" s="424" t="s">
        <v>55</v>
      </c>
      <c r="D110" s="405">
        <v>4636</v>
      </c>
      <c r="E110" s="391">
        <v>5050</v>
      </c>
      <c r="F110" s="391">
        <v>4630</v>
      </c>
      <c r="G110" s="391">
        <v>4950</v>
      </c>
      <c r="H110" s="392">
        <f t="shared" si="23"/>
        <v>99.87</v>
      </c>
      <c r="I110" s="392">
        <f t="shared" si="24"/>
        <v>106.91</v>
      </c>
      <c r="J110" s="365"/>
      <c r="K110" s="365"/>
      <c r="L110" s="365"/>
      <c r="M110" s="365"/>
    </row>
    <row r="111" spans="1:13" s="331" customFormat="1" ht="20.100000000000001" customHeight="1">
      <c r="A111" s="383" t="s">
        <v>89</v>
      </c>
      <c r="B111" s="420" t="s">
        <v>138</v>
      </c>
      <c r="C111" s="387"/>
      <c r="D111" s="435"/>
      <c r="E111" s="435"/>
      <c r="F111" s="408"/>
      <c r="G111" s="408"/>
      <c r="H111" s="408"/>
      <c r="I111" s="408"/>
      <c r="J111" s="365"/>
      <c r="K111" s="365"/>
      <c r="L111" s="365"/>
      <c r="M111" s="365"/>
    </row>
    <row r="112" spans="1:13" s="331" customFormat="1" ht="20.100000000000001" customHeight="1">
      <c r="A112" s="398" t="s">
        <v>78</v>
      </c>
      <c r="B112" s="394" t="s">
        <v>515</v>
      </c>
      <c r="C112" s="426"/>
      <c r="D112" s="408"/>
      <c r="E112" s="408"/>
      <c r="F112" s="459"/>
      <c r="G112" s="408"/>
      <c r="H112" s="392"/>
      <c r="I112" s="392"/>
      <c r="J112" s="365"/>
      <c r="K112" s="365"/>
      <c r="L112" s="365"/>
      <c r="M112" s="365"/>
    </row>
    <row r="113" spans="1:13" s="331" customFormat="1" ht="20.100000000000001" customHeight="1">
      <c r="A113" s="388"/>
      <c r="B113" s="403" t="s">
        <v>93</v>
      </c>
      <c r="C113" s="390" t="s">
        <v>128</v>
      </c>
      <c r="D113" s="391">
        <v>25551</v>
      </c>
      <c r="E113" s="391">
        <v>25560</v>
      </c>
      <c r="F113" s="400">
        <v>25560</v>
      </c>
      <c r="G113" s="400">
        <v>25920</v>
      </c>
      <c r="H113" s="392">
        <f t="shared" ref="H113:H128" si="25">ROUND(F113/D113*100,2)</f>
        <v>100.04</v>
      </c>
      <c r="I113" s="392">
        <f t="shared" ref="I113:I128" si="26">ROUND(G113/F113*100,2)</f>
        <v>101.41</v>
      </c>
      <c r="J113" s="365"/>
      <c r="K113" s="365"/>
      <c r="L113" s="365"/>
      <c r="M113" s="365"/>
    </row>
    <row r="114" spans="1:13" s="331" customFormat="1" ht="20.100000000000001" customHeight="1">
      <c r="A114" s="388"/>
      <c r="B114" s="403" t="s">
        <v>85</v>
      </c>
      <c r="C114" s="390" t="s">
        <v>92</v>
      </c>
      <c r="D114" s="402">
        <f>D115/D113*10</f>
        <v>176.30268874016673</v>
      </c>
      <c r="E114" s="402">
        <v>180</v>
      </c>
      <c r="F114" s="399">
        <v>180</v>
      </c>
      <c r="G114" s="399">
        <f>G115/G113*10</f>
        <v>182</v>
      </c>
      <c r="H114" s="392">
        <f t="shared" si="25"/>
        <v>102.1</v>
      </c>
      <c r="I114" s="392">
        <f t="shared" si="26"/>
        <v>101.11</v>
      </c>
      <c r="J114" s="365"/>
      <c r="K114" s="365"/>
      <c r="L114" s="365"/>
      <c r="M114" s="365"/>
    </row>
    <row r="115" spans="1:13" s="331" customFormat="1" ht="20.100000000000001" customHeight="1">
      <c r="A115" s="388"/>
      <c r="B115" s="403" t="s">
        <v>86</v>
      </c>
      <c r="C115" s="390" t="s">
        <v>129</v>
      </c>
      <c r="D115" s="456">
        <v>450471</v>
      </c>
      <c r="E115" s="391">
        <v>460080</v>
      </c>
      <c r="F115" s="400">
        <v>461043</v>
      </c>
      <c r="G115" s="400">
        <v>471744</v>
      </c>
      <c r="H115" s="392">
        <f t="shared" si="25"/>
        <v>102.35</v>
      </c>
      <c r="I115" s="392">
        <f t="shared" si="26"/>
        <v>102.32</v>
      </c>
      <c r="J115" s="365"/>
      <c r="K115" s="365"/>
      <c r="L115" s="365"/>
      <c r="M115" s="365"/>
    </row>
    <row r="116" spans="1:13" s="331" customFormat="1" ht="20.100000000000001" customHeight="1">
      <c r="A116" s="460"/>
      <c r="B116" s="461" t="s">
        <v>31</v>
      </c>
      <c r="C116" s="460"/>
      <c r="D116" s="408"/>
      <c r="E116" s="408"/>
      <c r="F116" s="408"/>
      <c r="G116" s="408"/>
      <c r="H116" s="392"/>
      <c r="I116" s="392"/>
      <c r="J116" s="365"/>
      <c r="K116" s="365"/>
      <c r="L116" s="365"/>
      <c r="M116" s="365"/>
    </row>
    <row r="117" spans="1:13" s="331" customFormat="1" ht="20.100000000000001" customHeight="1">
      <c r="A117" s="398"/>
      <c r="B117" s="394" t="s">
        <v>516</v>
      </c>
      <c r="C117" s="390"/>
      <c r="D117" s="455"/>
      <c r="E117" s="455"/>
      <c r="F117" s="455"/>
      <c r="G117" s="408"/>
      <c r="H117" s="392"/>
      <c r="I117" s="392"/>
      <c r="J117" s="365"/>
      <c r="K117" s="365"/>
      <c r="L117" s="365"/>
      <c r="M117" s="365"/>
    </row>
    <row r="118" spans="1:13" s="331" customFormat="1" ht="20.100000000000001" customHeight="1">
      <c r="A118" s="388"/>
      <c r="B118" s="403" t="s">
        <v>93</v>
      </c>
      <c r="C118" s="390" t="s">
        <v>128</v>
      </c>
      <c r="D118" s="400">
        <v>2650</v>
      </c>
      <c r="E118" s="422">
        <v>2650</v>
      </c>
      <c r="F118" s="400">
        <v>2675</v>
      </c>
      <c r="G118" s="400">
        <v>2700</v>
      </c>
      <c r="H118" s="392">
        <f t="shared" si="25"/>
        <v>100.94</v>
      </c>
      <c r="I118" s="392">
        <f t="shared" si="26"/>
        <v>100.93</v>
      </c>
      <c r="J118" s="365"/>
      <c r="K118" s="365"/>
      <c r="L118" s="365"/>
      <c r="M118" s="365"/>
    </row>
    <row r="119" spans="1:13" s="331" customFormat="1" ht="20.100000000000001" customHeight="1">
      <c r="A119" s="388"/>
      <c r="B119" s="403" t="s">
        <v>85</v>
      </c>
      <c r="C119" s="390" t="s">
        <v>92</v>
      </c>
      <c r="D119" s="399">
        <f>D120/D118*10</f>
        <v>200</v>
      </c>
      <c r="E119" s="399">
        <f>E120/E118*10</f>
        <v>202</v>
      </c>
      <c r="F119" s="399">
        <f>F120/F118*10</f>
        <v>201.83551401869158</v>
      </c>
      <c r="G119" s="399">
        <f>G120/G118*10</f>
        <v>204</v>
      </c>
      <c r="H119" s="392">
        <f t="shared" si="25"/>
        <v>100.92</v>
      </c>
      <c r="I119" s="392">
        <f t="shared" si="26"/>
        <v>101.07</v>
      </c>
      <c r="J119" s="365"/>
      <c r="K119" s="365"/>
      <c r="L119" s="365"/>
      <c r="M119" s="365"/>
    </row>
    <row r="120" spans="1:13" s="331" customFormat="1" ht="20.100000000000001" customHeight="1">
      <c r="A120" s="388"/>
      <c r="B120" s="403" t="s">
        <v>86</v>
      </c>
      <c r="C120" s="390" t="s">
        <v>129</v>
      </c>
      <c r="D120" s="391">
        <v>53000</v>
      </c>
      <c r="E120" s="422">
        <v>53530</v>
      </c>
      <c r="F120" s="391">
        <v>53991</v>
      </c>
      <c r="G120" s="391">
        <v>55080</v>
      </c>
      <c r="H120" s="392">
        <f t="shared" si="25"/>
        <v>101.87</v>
      </c>
      <c r="I120" s="392">
        <f t="shared" si="26"/>
        <v>102.02</v>
      </c>
      <c r="J120" s="365"/>
      <c r="K120" s="365"/>
      <c r="L120" s="365"/>
      <c r="M120" s="365"/>
    </row>
    <row r="121" spans="1:13" s="331" customFormat="1" ht="20.100000000000001" customHeight="1">
      <c r="A121" s="398"/>
      <c r="B121" s="394" t="s">
        <v>517</v>
      </c>
      <c r="C121" s="390"/>
      <c r="D121" s="455"/>
      <c r="E121" s="455"/>
      <c r="F121" s="408"/>
      <c r="G121" s="408"/>
      <c r="H121" s="392"/>
      <c r="I121" s="392"/>
      <c r="J121" s="365"/>
      <c r="K121" s="365"/>
      <c r="L121" s="365"/>
      <c r="M121" s="365"/>
    </row>
    <row r="122" spans="1:13" s="331" customFormat="1" ht="20.100000000000001" customHeight="1">
      <c r="A122" s="388"/>
      <c r="B122" s="403" t="s">
        <v>93</v>
      </c>
      <c r="C122" s="390" t="s">
        <v>128</v>
      </c>
      <c r="D122" s="400">
        <v>8430</v>
      </c>
      <c r="E122" s="422">
        <v>8800</v>
      </c>
      <c r="F122" s="400">
        <v>11840</v>
      </c>
      <c r="G122" s="400">
        <v>12300</v>
      </c>
      <c r="H122" s="392">
        <f t="shared" si="25"/>
        <v>140.44999999999999</v>
      </c>
      <c r="I122" s="392">
        <f t="shared" si="26"/>
        <v>103.89</v>
      </c>
      <c r="J122" s="365"/>
      <c r="K122" s="365"/>
      <c r="L122" s="365"/>
      <c r="M122" s="365"/>
    </row>
    <row r="123" spans="1:13" s="331" customFormat="1" ht="20.100000000000001" customHeight="1">
      <c r="A123" s="388"/>
      <c r="B123" s="403" t="s">
        <v>85</v>
      </c>
      <c r="C123" s="390" t="s">
        <v>92</v>
      </c>
      <c r="D123" s="399">
        <f>D124/D122*10</f>
        <v>198</v>
      </c>
      <c r="E123" s="399">
        <f>E124/E122*10</f>
        <v>200</v>
      </c>
      <c r="F123" s="399">
        <f>F124/F122*10</f>
        <v>198.33783783783784</v>
      </c>
      <c r="G123" s="399">
        <v>198</v>
      </c>
      <c r="H123" s="392">
        <f t="shared" si="25"/>
        <v>100.17</v>
      </c>
      <c r="I123" s="392">
        <f t="shared" si="26"/>
        <v>99.83</v>
      </c>
      <c r="J123" s="365"/>
      <c r="K123" s="365"/>
      <c r="L123" s="365"/>
      <c r="M123" s="365"/>
    </row>
    <row r="124" spans="1:13" s="331" customFormat="1" ht="20.100000000000001" customHeight="1">
      <c r="A124" s="388"/>
      <c r="B124" s="403" t="s">
        <v>86</v>
      </c>
      <c r="C124" s="390" t="s">
        <v>129</v>
      </c>
      <c r="D124" s="391">
        <v>166914</v>
      </c>
      <c r="E124" s="422">
        <v>176000</v>
      </c>
      <c r="F124" s="391">
        <v>234832</v>
      </c>
      <c r="G124" s="391">
        <f>G122*G123/10</f>
        <v>243540</v>
      </c>
      <c r="H124" s="392">
        <f t="shared" si="25"/>
        <v>140.69</v>
      </c>
      <c r="I124" s="392">
        <f t="shared" si="26"/>
        <v>103.71</v>
      </c>
      <c r="J124" s="365"/>
      <c r="K124" s="365"/>
      <c r="L124" s="365"/>
      <c r="M124" s="365"/>
    </row>
    <row r="125" spans="1:13" s="331" customFormat="1" ht="20.100000000000001" customHeight="1">
      <c r="A125" s="398" t="s">
        <v>78</v>
      </c>
      <c r="B125" s="394" t="s">
        <v>139</v>
      </c>
      <c r="C125" s="426"/>
      <c r="D125" s="408"/>
      <c r="E125" s="408"/>
      <c r="F125" s="408"/>
      <c r="G125" s="408"/>
      <c r="H125" s="392"/>
      <c r="I125" s="392"/>
      <c r="J125" s="365"/>
      <c r="K125" s="365"/>
      <c r="L125" s="365"/>
      <c r="M125" s="365"/>
    </row>
    <row r="126" spans="1:13" s="331" customFormat="1" ht="20.100000000000001" customHeight="1">
      <c r="A126" s="388"/>
      <c r="B126" s="403" t="s">
        <v>93</v>
      </c>
      <c r="C126" s="390" t="s">
        <v>128</v>
      </c>
      <c r="D126" s="456">
        <v>1345</v>
      </c>
      <c r="E126" s="422">
        <v>1350</v>
      </c>
      <c r="F126" s="391">
        <v>1350</v>
      </c>
      <c r="G126" s="391">
        <v>1350</v>
      </c>
      <c r="H126" s="392">
        <f t="shared" si="25"/>
        <v>100.37</v>
      </c>
      <c r="I126" s="392">
        <f t="shared" si="26"/>
        <v>100</v>
      </c>
      <c r="J126" s="365"/>
      <c r="K126" s="365"/>
      <c r="L126" s="365"/>
      <c r="M126" s="365"/>
    </row>
    <row r="127" spans="1:13" s="331" customFormat="1" ht="20.100000000000001" customHeight="1">
      <c r="A127" s="388"/>
      <c r="B127" s="403" t="s">
        <v>85</v>
      </c>
      <c r="C127" s="390" t="s">
        <v>92</v>
      </c>
      <c r="D127" s="399">
        <f>D128/D126*10</f>
        <v>15.635687732342006</v>
      </c>
      <c r="E127" s="423">
        <v>15.111111111111111</v>
      </c>
      <c r="F127" s="399">
        <v>15.1</v>
      </c>
      <c r="G127" s="399">
        <f>G128/G126*10</f>
        <v>15.185185185185187</v>
      </c>
      <c r="H127" s="392">
        <f t="shared" si="25"/>
        <v>96.57</v>
      </c>
      <c r="I127" s="392">
        <f t="shared" si="26"/>
        <v>100.56</v>
      </c>
      <c r="J127" s="365"/>
      <c r="K127" s="365"/>
      <c r="L127" s="365"/>
      <c r="M127" s="365"/>
    </row>
    <row r="128" spans="1:13" s="331" customFormat="1" ht="20.100000000000001" customHeight="1">
      <c r="A128" s="388"/>
      <c r="B128" s="403" t="s">
        <v>86</v>
      </c>
      <c r="C128" s="390" t="s">
        <v>129</v>
      </c>
      <c r="D128" s="456">
        <v>2103</v>
      </c>
      <c r="E128" s="422">
        <v>2040</v>
      </c>
      <c r="F128" s="391">
        <v>2040</v>
      </c>
      <c r="G128" s="391">
        <v>2050</v>
      </c>
      <c r="H128" s="392">
        <f t="shared" si="25"/>
        <v>97</v>
      </c>
      <c r="I128" s="392">
        <f t="shared" si="26"/>
        <v>100.49</v>
      </c>
      <c r="J128" s="365"/>
      <c r="K128" s="365"/>
      <c r="L128" s="365"/>
      <c r="M128" s="365"/>
    </row>
    <row r="129" spans="1:13" s="331" customFormat="1" ht="20.100000000000001" customHeight="1">
      <c r="A129" s="378">
        <v>2</v>
      </c>
      <c r="B129" s="379" t="s">
        <v>10</v>
      </c>
      <c r="C129" s="378"/>
      <c r="D129" s="406"/>
      <c r="E129" s="406"/>
      <c r="F129" s="408"/>
      <c r="G129" s="408"/>
      <c r="H129" s="408"/>
      <c r="I129" s="408"/>
      <c r="J129" s="365"/>
      <c r="K129" s="365"/>
      <c r="L129" s="365"/>
      <c r="M129" s="365"/>
    </row>
    <row r="130" spans="1:13" s="331" customFormat="1" ht="20.100000000000001" customHeight="1">
      <c r="A130" s="421"/>
      <c r="B130" s="462" t="s">
        <v>140</v>
      </c>
      <c r="C130" s="432" t="s">
        <v>35</v>
      </c>
      <c r="D130" s="456">
        <v>8554</v>
      </c>
      <c r="E130" s="463">
        <v>7200</v>
      </c>
      <c r="F130" s="456">
        <v>8000</v>
      </c>
      <c r="G130" s="456">
        <v>7200</v>
      </c>
      <c r="H130" s="392">
        <f t="shared" ref="H130:H138" si="27">ROUND(F130/D130*100,2)</f>
        <v>93.52</v>
      </c>
      <c r="I130" s="392">
        <f t="shared" ref="I130:I138" si="28">ROUND(G130/F130*100,2)</f>
        <v>90</v>
      </c>
      <c r="J130" s="365"/>
      <c r="K130" s="365"/>
      <c r="L130" s="365"/>
      <c r="M130" s="365"/>
    </row>
    <row r="131" spans="1:13" s="331" customFormat="1" ht="20.100000000000001" customHeight="1">
      <c r="A131" s="421"/>
      <c r="B131" s="464" t="s">
        <v>31</v>
      </c>
      <c r="C131" s="432"/>
      <c r="D131" s="408"/>
      <c r="E131" s="465"/>
      <c r="F131" s="466"/>
      <c r="G131" s="466"/>
      <c r="H131" s="392"/>
      <c r="I131" s="392"/>
      <c r="J131" s="365"/>
      <c r="K131" s="365"/>
      <c r="L131" s="365"/>
      <c r="M131" s="365"/>
    </row>
    <row r="132" spans="1:13" s="331" customFormat="1" ht="20.100000000000001" customHeight="1">
      <c r="A132" s="421"/>
      <c r="B132" s="464" t="s">
        <v>11</v>
      </c>
      <c r="C132" s="432" t="s">
        <v>35</v>
      </c>
      <c r="D132" s="369">
        <v>82</v>
      </c>
      <c r="E132" s="463">
        <v>25</v>
      </c>
      <c r="F132" s="456">
        <v>58</v>
      </c>
      <c r="G132" s="456">
        <v>50</v>
      </c>
      <c r="H132" s="392">
        <f t="shared" si="27"/>
        <v>70.73</v>
      </c>
      <c r="I132" s="392">
        <f t="shared" si="28"/>
        <v>86.21</v>
      </c>
      <c r="J132" s="365"/>
      <c r="K132" s="365"/>
      <c r="L132" s="365"/>
      <c r="M132" s="365"/>
    </row>
    <row r="133" spans="1:13" s="331" customFormat="1" ht="20.100000000000001" customHeight="1">
      <c r="A133" s="421"/>
      <c r="B133" s="464" t="s">
        <v>12</v>
      </c>
      <c r="C133" s="432" t="s">
        <v>35</v>
      </c>
      <c r="D133" s="456">
        <v>8472</v>
      </c>
      <c r="E133" s="467">
        <v>7175</v>
      </c>
      <c r="F133" s="456">
        <v>7942</v>
      </c>
      <c r="G133" s="456">
        <v>7150</v>
      </c>
      <c r="H133" s="392">
        <f t="shared" si="27"/>
        <v>93.74</v>
      </c>
      <c r="I133" s="392">
        <f t="shared" si="28"/>
        <v>90.03</v>
      </c>
      <c r="J133" s="365"/>
      <c r="K133" s="365"/>
      <c r="L133" s="365"/>
      <c r="M133" s="365"/>
    </row>
    <row r="134" spans="1:13" s="331" customFormat="1" ht="20.100000000000001" customHeight="1">
      <c r="A134" s="421"/>
      <c r="B134" s="462" t="s">
        <v>141</v>
      </c>
      <c r="C134" s="432" t="s">
        <v>35</v>
      </c>
      <c r="D134" s="456">
        <v>160508</v>
      </c>
      <c r="E134" s="405">
        <v>160000</v>
      </c>
      <c r="F134" s="456">
        <v>160696</v>
      </c>
      <c r="G134" s="456">
        <v>160000</v>
      </c>
      <c r="H134" s="392">
        <f t="shared" si="27"/>
        <v>100.12</v>
      </c>
      <c r="I134" s="392">
        <f t="shared" si="28"/>
        <v>99.57</v>
      </c>
      <c r="J134" s="365"/>
      <c r="K134" s="365"/>
      <c r="L134" s="365"/>
      <c r="M134" s="365"/>
    </row>
    <row r="135" spans="1:13" s="469" customFormat="1" ht="20.100000000000001" customHeight="1">
      <c r="A135" s="421"/>
      <c r="B135" s="462" t="s">
        <v>554</v>
      </c>
      <c r="C135" s="468" t="s">
        <v>35</v>
      </c>
      <c r="D135" s="456">
        <v>32798</v>
      </c>
      <c r="E135" s="463">
        <v>31500</v>
      </c>
      <c r="F135" s="456">
        <v>33203</v>
      </c>
      <c r="G135" s="456">
        <v>31500</v>
      </c>
      <c r="H135" s="392">
        <f t="shared" si="27"/>
        <v>101.23</v>
      </c>
      <c r="I135" s="392">
        <f t="shared" si="28"/>
        <v>94.87</v>
      </c>
      <c r="J135" s="365"/>
      <c r="K135" s="365"/>
      <c r="L135" s="365"/>
      <c r="M135" s="365"/>
    </row>
    <row r="136" spans="1:13" s="331" customFormat="1" ht="20.100000000000001" customHeight="1">
      <c r="A136" s="421"/>
      <c r="B136" s="462" t="s">
        <v>142</v>
      </c>
      <c r="C136" s="432" t="s">
        <v>555</v>
      </c>
      <c r="D136" s="408">
        <v>738.6</v>
      </c>
      <c r="E136" s="463">
        <v>720</v>
      </c>
      <c r="F136" s="456">
        <v>780</v>
      </c>
      <c r="G136" s="456">
        <v>750</v>
      </c>
      <c r="H136" s="392">
        <f t="shared" si="27"/>
        <v>105.61</v>
      </c>
      <c r="I136" s="392">
        <f t="shared" si="28"/>
        <v>96.15</v>
      </c>
      <c r="J136" s="365"/>
      <c r="K136" s="365"/>
      <c r="L136" s="365"/>
      <c r="M136" s="365"/>
    </row>
    <row r="137" spans="1:13" s="331" customFormat="1" ht="20.100000000000001" customHeight="1">
      <c r="A137" s="421"/>
      <c r="B137" s="462" t="s">
        <v>143</v>
      </c>
      <c r="C137" s="432" t="s">
        <v>555</v>
      </c>
      <c r="D137" s="408">
        <v>738.6</v>
      </c>
      <c r="E137" s="463">
        <v>720</v>
      </c>
      <c r="F137" s="456">
        <v>780</v>
      </c>
      <c r="G137" s="456">
        <v>750</v>
      </c>
      <c r="H137" s="392">
        <f t="shared" si="27"/>
        <v>105.61</v>
      </c>
      <c r="I137" s="392">
        <f t="shared" si="28"/>
        <v>96.15</v>
      </c>
      <c r="J137" s="365"/>
      <c r="K137" s="365"/>
      <c r="L137" s="365"/>
      <c r="M137" s="365"/>
    </row>
    <row r="138" spans="1:13" s="331" customFormat="1" ht="20.100000000000001" customHeight="1">
      <c r="A138" s="426"/>
      <c r="B138" s="462" t="s">
        <v>358</v>
      </c>
      <c r="C138" s="426" t="s">
        <v>34</v>
      </c>
      <c r="D138" s="369">
        <v>38</v>
      </c>
      <c r="E138" s="463">
        <v>38</v>
      </c>
      <c r="F138" s="456">
        <v>38</v>
      </c>
      <c r="G138" s="456">
        <v>38</v>
      </c>
      <c r="H138" s="392">
        <f t="shared" si="27"/>
        <v>100</v>
      </c>
      <c r="I138" s="392">
        <f t="shared" si="28"/>
        <v>100</v>
      </c>
      <c r="J138" s="365"/>
      <c r="K138" s="365"/>
      <c r="L138" s="365"/>
      <c r="M138" s="365"/>
    </row>
    <row r="139" spans="1:13" s="331" customFormat="1" ht="20.100000000000001" customHeight="1">
      <c r="A139" s="378">
        <v>3</v>
      </c>
      <c r="B139" s="379" t="s">
        <v>18</v>
      </c>
      <c r="C139" s="380"/>
      <c r="D139" s="470"/>
      <c r="E139" s="470"/>
      <c r="F139" s="408"/>
      <c r="G139" s="408"/>
      <c r="H139" s="408"/>
      <c r="I139" s="408"/>
      <c r="J139" s="365"/>
      <c r="K139" s="365"/>
      <c r="L139" s="365"/>
      <c r="M139" s="365"/>
    </row>
    <row r="140" spans="1:13" s="331" customFormat="1" ht="20.100000000000001" customHeight="1">
      <c r="A140" s="421"/>
      <c r="B140" s="294" t="s">
        <v>556</v>
      </c>
      <c r="C140" s="432" t="s">
        <v>557</v>
      </c>
      <c r="D140" s="471">
        <v>41.268000000000001</v>
      </c>
      <c r="E140" s="472">
        <v>40</v>
      </c>
      <c r="F140" s="473">
        <v>41</v>
      </c>
      <c r="G140" s="471">
        <v>39.5</v>
      </c>
      <c r="H140" s="474">
        <f t="shared" ref="H140:H160" si="29">ROUND(F140/D140*100,2)</f>
        <v>99.35</v>
      </c>
      <c r="I140" s="474">
        <f t="shared" ref="I140:I160" si="30">ROUND(G140/F140*100,2)</f>
        <v>96.34</v>
      </c>
      <c r="J140" s="365"/>
      <c r="K140" s="365"/>
      <c r="L140" s="365"/>
      <c r="M140" s="365"/>
    </row>
    <row r="141" spans="1:13" s="331" customFormat="1" ht="20.100000000000001" customHeight="1">
      <c r="A141" s="421"/>
      <c r="B141" s="294" t="s">
        <v>558</v>
      </c>
      <c r="C141" s="432" t="s">
        <v>557</v>
      </c>
      <c r="D141" s="471">
        <v>132.65</v>
      </c>
      <c r="E141" s="472">
        <v>135</v>
      </c>
      <c r="F141" s="473">
        <v>135</v>
      </c>
      <c r="G141" s="475">
        <v>135</v>
      </c>
      <c r="H141" s="474">
        <f t="shared" si="29"/>
        <v>101.77</v>
      </c>
      <c r="I141" s="474">
        <f t="shared" si="30"/>
        <v>100</v>
      </c>
      <c r="J141" s="365"/>
      <c r="K141" s="365"/>
      <c r="L141" s="365"/>
      <c r="M141" s="365"/>
    </row>
    <row r="142" spans="1:13" s="331" customFormat="1" ht="20.100000000000001" customHeight="1">
      <c r="A142" s="421"/>
      <c r="B142" s="476" t="s">
        <v>144</v>
      </c>
      <c r="C142" s="432" t="s">
        <v>34</v>
      </c>
      <c r="D142" s="465">
        <v>80</v>
      </c>
      <c r="E142" s="465">
        <v>82</v>
      </c>
      <c r="F142" s="405">
        <v>82</v>
      </c>
      <c r="G142" s="463">
        <v>85</v>
      </c>
      <c r="H142" s="392">
        <f t="shared" si="29"/>
        <v>102.5</v>
      </c>
      <c r="I142" s="392">
        <f t="shared" si="30"/>
        <v>103.66</v>
      </c>
      <c r="J142" s="365"/>
      <c r="K142" s="365"/>
      <c r="L142" s="365"/>
      <c r="M142" s="365"/>
    </row>
    <row r="143" spans="1:13" s="331" customFormat="1" ht="20.100000000000001" customHeight="1">
      <c r="A143" s="421"/>
      <c r="B143" s="294" t="s">
        <v>559</v>
      </c>
      <c r="C143" s="432" t="s">
        <v>557</v>
      </c>
      <c r="D143" s="471">
        <v>962.14099999999996</v>
      </c>
      <c r="E143" s="472">
        <v>1200</v>
      </c>
      <c r="F143" s="473">
        <v>1115</v>
      </c>
      <c r="G143" s="477">
        <v>1100</v>
      </c>
      <c r="H143" s="474">
        <f t="shared" si="29"/>
        <v>115.89</v>
      </c>
      <c r="I143" s="474">
        <f t="shared" si="30"/>
        <v>98.65</v>
      </c>
      <c r="J143" s="365"/>
      <c r="K143" s="365"/>
      <c r="L143" s="365"/>
      <c r="M143" s="365"/>
    </row>
    <row r="144" spans="1:13" s="331" customFormat="1" ht="20.100000000000001" customHeight="1">
      <c r="A144" s="421"/>
      <c r="B144" s="478" t="s">
        <v>145</v>
      </c>
      <c r="C144" s="432" t="s">
        <v>557</v>
      </c>
      <c r="D144" s="479">
        <v>87</v>
      </c>
      <c r="E144" s="465">
        <v>110</v>
      </c>
      <c r="F144" s="405">
        <v>110</v>
      </c>
      <c r="G144" s="480">
        <v>110</v>
      </c>
      <c r="H144" s="392">
        <f t="shared" si="29"/>
        <v>126.44</v>
      </c>
      <c r="I144" s="392">
        <f t="shared" si="30"/>
        <v>100</v>
      </c>
      <c r="J144" s="365"/>
      <c r="K144" s="365"/>
      <c r="L144" s="365"/>
      <c r="M144" s="365"/>
    </row>
    <row r="145" spans="1:13" s="331" customFormat="1" ht="20.100000000000001" customHeight="1">
      <c r="A145" s="421"/>
      <c r="B145" s="478" t="s">
        <v>146</v>
      </c>
      <c r="C145" s="432" t="s">
        <v>34</v>
      </c>
      <c r="D145" s="465">
        <v>60</v>
      </c>
      <c r="E145" s="465">
        <v>65</v>
      </c>
      <c r="F145" s="405">
        <v>67</v>
      </c>
      <c r="G145" s="463">
        <v>70</v>
      </c>
      <c r="H145" s="392">
        <f t="shared" si="29"/>
        <v>111.67</v>
      </c>
      <c r="I145" s="392">
        <f t="shared" si="30"/>
        <v>104.48</v>
      </c>
      <c r="J145" s="365"/>
      <c r="K145" s="365"/>
      <c r="L145" s="365"/>
      <c r="M145" s="365"/>
    </row>
    <row r="146" spans="1:13" s="331" customFormat="1" ht="20.100000000000001" customHeight="1">
      <c r="A146" s="421"/>
      <c r="B146" s="478" t="s">
        <v>147</v>
      </c>
      <c r="C146" s="432" t="s">
        <v>557</v>
      </c>
      <c r="D146" s="479">
        <v>1800</v>
      </c>
      <c r="E146" s="465">
        <v>2000</v>
      </c>
      <c r="F146" s="405">
        <v>1900</v>
      </c>
      <c r="G146" s="480">
        <v>1900</v>
      </c>
      <c r="H146" s="392">
        <f t="shared" si="29"/>
        <v>105.56</v>
      </c>
      <c r="I146" s="392">
        <f t="shared" si="30"/>
        <v>100</v>
      </c>
      <c r="J146" s="365"/>
      <c r="K146" s="365"/>
      <c r="L146" s="365"/>
      <c r="M146" s="365"/>
    </row>
    <row r="147" spans="1:13" s="331" customFormat="1" ht="20.100000000000001" customHeight="1">
      <c r="A147" s="421"/>
      <c r="B147" s="294" t="s">
        <v>148</v>
      </c>
      <c r="C147" s="432" t="s">
        <v>560</v>
      </c>
      <c r="D147" s="474">
        <v>18.82</v>
      </c>
      <c r="E147" s="474">
        <v>19.5</v>
      </c>
      <c r="F147" s="481">
        <v>19.5</v>
      </c>
      <c r="G147" s="482">
        <v>20</v>
      </c>
      <c r="H147" s="474">
        <f t="shared" si="29"/>
        <v>103.61</v>
      </c>
      <c r="I147" s="474">
        <f t="shared" si="30"/>
        <v>102.56</v>
      </c>
      <c r="J147" s="365"/>
      <c r="K147" s="365"/>
      <c r="L147" s="365"/>
      <c r="M147" s="365"/>
    </row>
    <row r="148" spans="1:13" s="331" customFormat="1" ht="20.100000000000001" customHeight="1">
      <c r="A148" s="421"/>
      <c r="B148" s="462" t="s">
        <v>19</v>
      </c>
      <c r="C148" s="432" t="s">
        <v>560</v>
      </c>
      <c r="D148" s="433">
        <v>16.064</v>
      </c>
      <c r="E148" s="392">
        <v>16.600000000000001</v>
      </c>
      <c r="F148" s="456">
        <v>16.600000000000001</v>
      </c>
      <c r="G148" s="434">
        <v>16</v>
      </c>
      <c r="H148" s="392">
        <f t="shared" si="29"/>
        <v>103.34</v>
      </c>
      <c r="I148" s="392">
        <f t="shared" si="30"/>
        <v>96.39</v>
      </c>
      <c r="J148" s="365"/>
      <c r="K148" s="365"/>
      <c r="L148" s="365"/>
      <c r="M148" s="365"/>
    </row>
    <row r="149" spans="1:13" s="331" customFormat="1" ht="20.100000000000001" customHeight="1">
      <c r="A149" s="421"/>
      <c r="B149" s="478" t="s">
        <v>518</v>
      </c>
      <c r="C149" s="432" t="s">
        <v>560</v>
      </c>
      <c r="D149" s="433">
        <v>24.260999999999999</v>
      </c>
      <c r="E149" s="392">
        <v>27.5</v>
      </c>
      <c r="F149" s="456">
        <v>25</v>
      </c>
      <c r="G149" s="434">
        <v>26</v>
      </c>
      <c r="H149" s="392">
        <f t="shared" si="29"/>
        <v>103.05</v>
      </c>
      <c r="I149" s="392">
        <f t="shared" si="30"/>
        <v>104</v>
      </c>
      <c r="J149" s="365"/>
      <c r="K149" s="365"/>
      <c r="L149" s="365"/>
      <c r="M149" s="365"/>
    </row>
    <row r="150" spans="1:13" s="331" customFormat="1" ht="20.100000000000001" customHeight="1">
      <c r="A150" s="421"/>
      <c r="B150" s="483" t="s">
        <v>519</v>
      </c>
      <c r="C150" s="432" t="s">
        <v>557</v>
      </c>
      <c r="D150" s="433">
        <v>26.969000000000001</v>
      </c>
      <c r="E150" s="467">
        <v>28</v>
      </c>
      <c r="F150" s="456">
        <v>29</v>
      </c>
      <c r="G150" s="456">
        <v>35</v>
      </c>
      <c r="H150" s="392">
        <f t="shared" si="29"/>
        <v>107.53</v>
      </c>
      <c r="I150" s="392">
        <f t="shared" si="30"/>
        <v>120.69</v>
      </c>
      <c r="J150" s="365"/>
      <c r="K150" s="365"/>
      <c r="L150" s="365"/>
      <c r="M150" s="365"/>
    </row>
    <row r="151" spans="1:13" s="331" customFormat="1" ht="20.100000000000001" customHeight="1">
      <c r="A151" s="421" t="s">
        <v>78</v>
      </c>
      <c r="B151" s="409" t="s">
        <v>149</v>
      </c>
      <c r="C151" s="424"/>
      <c r="D151" s="408"/>
      <c r="E151" s="408"/>
      <c r="F151" s="408"/>
      <c r="G151" s="408"/>
      <c r="H151" s="392"/>
      <c r="I151" s="392"/>
      <c r="J151" s="326"/>
      <c r="K151" s="326"/>
      <c r="L151" s="326"/>
      <c r="M151" s="326"/>
    </row>
    <row r="152" spans="1:13" s="331" customFormat="1" ht="20.100000000000001" customHeight="1">
      <c r="A152" s="421" t="s">
        <v>78</v>
      </c>
      <c r="B152" s="484" t="s">
        <v>150</v>
      </c>
      <c r="C152" s="390" t="s">
        <v>151</v>
      </c>
      <c r="D152" s="474">
        <f>SUM(D153:D157)</f>
        <v>224.66200000000001</v>
      </c>
      <c r="E152" s="474">
        <f>SUM(E153:E157)</f>
        <v>229.4</v>
      </c>
      <c r="F152" s="474">
        <f>SUM(F153:F157)</f>
        <v>220.52599999999998</v>
      </c>
      <c r="G152" s="474">
        <f>SUM(G153:G157)</f>
        <v>230.54999999999998</v>
      </c>
      <c r="H152" s="474">
        <f t="shared" si="29"/>
        <v>98.16</v>
      </c>
      <c r="I152" s="474">
        <f t="shared" si="30"/>
        <v>104.55</v>
      </c>
      <c r="J152" s="326"/>
      <c r="K152" s="326"/>
      <c r="L152" s="326"/>
      <c r="M152" s="326"/>
    </row>
    <row r="153" spans="1:13" s="331" customFormat="1" ht="20.100000000000001" customHeight="1">
      <c r="A153" s="421"/>
      <c r="B153" s="478" t="s">
        <v>152</v>
      </c>
      <c r="C153" s="390" t="s">
        <v>151</v>
      </c>
      <c r="D153" s="392">
        <v>2.0499999999999998</v>
      </c>
      <c r="E153" s="392">
        <v>2</v>
      </c>
      <c r="F153" s="466">
        <v>1.9</v>
      </c>
      <c r="G153" s="466">
        <v>1.9</v>
      </c>
      <c r="H153" s="392">
        <f t="shared" si="29"/>
        <v>92.68</v>
      </c>
      <c r="I153" s="392">
        <f t="shared" si="30"/>
        <v>100</v>
      </c>
      <c r="J153" s="365"/>
      <c r="K153" s="365"/>
      <c r="L153" s="365"/>
      <c r="M153" s="365"/>
    </row>
    <row r="154" spans="1:13" s="331" customFormat="1" ht="20.100000000000001" customHeight="1">
      <c r="A154" s="421"/>
      <c r="B154" s="478" t="s">
        <v>153</v>
      </c>
      <c r="C154" s="390" t="s">
        <v>151</v>
      </c>
      <c r="D154" s="392">
        <v>5.9969999999999999</v>
      </c>
      <c r="E154" s="392">
        <v>6.3</v>
      </c>
      <c r="F154" s="466">
        <v>6.2</v>
      </c>
      <c r="G154" s="466">
        <v>6.2</v>
      </c>
      <c r="H154" s="392">
        <f t="shared" si="29"/>
        <v>103.39</v>
      </c>
      <c r="I154" s="392">
        <f t="shared" si="30"/>
        <v>100</v>
      </c>
      <c r="J154" s="365"/>
      <c r="K154" s="365"/>
      <c r="L154" s="365"/>
      <c r="M154" s="365"/>
    </row>
    <row r="155" spans="1:13" s="331" customFormat="1" ht="20.100000000000001" customHeight="1">
      <c r="A155" s="421"/>
      <c r="B155" s="478" t="s">
        <v>154</v>
      </c>
      <c r="C155" s="390" t="s">
        <v>151</v>
      </c>
      <c r="D155" s="392">
        <v>168.40299999999999</v>
      </c>
      <c r="E155" s="392">
        <v>165.9</v>
      </c>
      <c r="F155" s="466">
        <v>163</v>
      </c>
      <c r="G155" s="466">
        <v>170</v>
      </c>
      <c r="H155" s="392">
        <f t="shared" si="29"/>
        <v>96.79</v>
      </c>
      <c r="I155" s="392">
        <f t="shared" si="30"/>
        <v>104.29</v>
      </c>
      <c r="J155" s="365"/>
      <c r="K155" s="365"/>
      <c r="L155" s="365"/>
      <c r="M155" s="365"/>
    </row>
    <row r="156" spans="1:13" s="331" customFormat="1" ht="20.100000000000001" customHeight="1">
      <c r="A156" s="421"/>
      <c r="B156" s="478" t="s">
        <v>155</v>
      </c>
      <c r="C156" s="390" t="s">
        <v>151</v>
      </c>
      <c r="D156" s="392">
        <v>47.8</v>
      </c>
      <c r="E156" s="392">
        <v>54.8</v>
      </c>
      <c r="F156" s="466">
        <v>49</v>
      </c>
      <c r="G156" s="466">
        <v>52</v>
      </c>
      <c r="H156" s="392">
        <f t="shared" si="29"/>
        <v>102.51</v>
      </c>
      <c r="I156" s="392">
        <f t="shared" si="30"/>
        <v>106.12</v>
      </c>
      <c r="J156" s="365"/>
      <c r="K156" s="365"/>
      <c r="L156" s="365"/>
      <c r="M156" s="365"/>
    </row>
    <row r="157" spans="1:13" s="331" customFormat="1" ht="20.100000000000001" customHeight="1">
      <c r="A157" s="421"/>
      <c r="B157" s="485" t="s">
        <v>520</v>
      </c>
      <c r="C157" s="486" t="s">
        <v>561</v>
      </c>
      <c r="D157" s="392">
        <v>0.41199999999999998</v>
      </c>
      <c r="E157" s="392">
        <v>0.4</v>
      </c>
      <c r="F157" s="466">
        <v>0.42599999999999999</v>
      </c>
      <c r="G157" s="466">
        <v>0.45</v>
      </c>
      <c r="H157" s="392">
        <f t="shared" si="29"/>
        <v>103.4</v>
      </c>
      <c r="I157" s="392">
        <f t="shared" si="30"/>
        <v>105.63</v>
      </c>
      <c r="J157" s="365"/>
      <c r="K157" s="487"/>
      <c r="L157" s="365"/>
      <c r="M157" s="365"/>
    </row>
    <row r="158" spans="1:13" s="331" customFormat="1" ht="20.100000000000001" customHeight="1">
      <c r="A158" s="421" t="s">
        <v>78</v>
      </c>
      <c r="B158" s="484" t="s">
        <v>156</v>
      </c>
      <c r="C158" s="432" t="s">
        <v>562</v>
      </c>
      <c r="D158" s="392">
        <v>228.04</v>
      </c>
      <c r="E158" s="392">
        <v>220</v>
      </c>
      <c r="F158" s="466">
        <v>230</v>
      </c>
      <c r="G158" s="392">
        <v>235</v>
      </c>
      <c r="H158" s="392">
        <f t="shared" si="29"/>
        <v>100.86</v>
      </c>
      <c r="I158" s="392">
        <f t="shared" si="30"/>
        <v>102.17</v>
      </c>
      <c r="J158" s="365"/>
      <c r="K158" s="365"/>
      <c r="L158" s="365"/>
      <c r="M158" s="365"/>
    </row>
    <row r="159" spans="1:13" s="331" customFormat="1" ht="20.100000000000001" customHeight="1">
      <c r="A159" s="421"/>
      <c r="B159" s="484" t="s">
        <v>521</v>
      </c>
      <c r="C159" s="432" t="s">
        <v>522</v>
      </c>
      <c r="D159" s="392">
        <v>65</v>
      </c>
      <c r="E159" s="392">
        <v>65.099999999999994</v>
      </c>
      <c r="F159" s="392">
        <v>65.099999999999994</v>
      </c>
      <c r="G159" s="392">
        <v>65.5</v>
      </c>
      <c r="H159" s="392">
        <f>ROUND(F159/D159*100,2)</f>
        <v>100.15</v>
      </c>
      <c r="I159" s="392">
        <f t="shared" si="30"/>
        <v>100.61</v>
      </c>
      <c r="J159" s="365"/>
      <c r="K159" s="365"/>
      <c r="L159" s="365"/>
      <c r="M159" s="365"/>
    </row>
    <row r="160" spans="1:13" s="331" customFormat="1" ht="20.100000000000001" customHeight="1">
      <c r="A160" s="421" t="s">
        <v>78</v>
      </c>
      <c r="B160" s="484" t="s">
        <v>157</v>
      </c>
      <c r="C160" s="390" t="s">
        <v>55</v>
      </c>
      <c r="D160" s="392">
        <v>532</v>
      </c>
      <c r="E160" s="392">
        <v>700</v>
      </c>
      <c r="F160" s="488">
        <v>540</v>
      </c>
      <c r="G160" s="465">
        <v>550</v>
      </c>
      <c r="H160" s="392">
        <f t="shared" si="29"/>
        <v>101.5</v>
      </c>
      <c r="I160" s="392">
        <f t="shared" si="30"/>
        <v>101.85</v>
      </c>
      <c r="J160" s="365"/>
      <c r="K160" s="365"/>
      <c r="L160" s="365"/>
      <c r="M160" s="365"/>
    </row>
    <row r="161" spans="1:13" s="489" customFormat="1" ht="20.100000000000001" customHeight="1">
      <c r="A161" s="378">
        <v>4</v>
      </c>
      <c r="B161" s="379" t="s">
        <v>20</v>
      </c>
      <c r="C161" s="380"/>
      <c r="D161" s="374"/>
      <c r="E161" s="374"/>
      <c r="F161" s="374"/>
      <c r="G161" s="374"/>
      <c r="H161" s="408"/>
      <c r="I161" s="408"/>
      <c r="J161" s="365"/>
      <c r="K161" s="365"/>
      <c r="L161" s="365"/>
      <c r="M161" s="365"/>
    </row>
    <row r="162" spans="1:13" s="489" customFormat="1" ht="20.100000000000001" customHeight="1">
      <c r="A162" s="421"/>
      <c r="B162" s="490" t="s">
        <v>158</v>
      </c>
      <c r="C162" s="432" t="s">
        <v>35</v>
      </c>
      <c r="D162" s="491">
        <v>12500</v>
      </c>
      <c r="E162" s="491">
        <v>12410</v>
      </c>
      <c r="F162" s="491">
        <v>12410</v>
      </c>
      <c r="G162" s="491">
        <v>12200</v>
      </c>
      <c r="H162" s="474">
        <f t="shared" ref="H162:H168" si="31">ROUND(F162/D162*100,2)</f>
        <v>99.28</v>
      </c>
      <c r="I162" s="474">
        <f t="shared" ref="I162:I168" si="32">ROUND(G162/F162*100,2)</f>
        <v>98.31</v>
      </c>
      <c r="J162" s="365"/>
      <c r="K162" s="365"/>
      <c r="L162" s="365"/>
      <c r="M162" s="365"/>
    </row>
    <row r="163" spans="1:13" s="331" customFormat="1" ht="20.100000000000001" customHeight="1">
      <c r="A163" s="421"/>
      <c r="B163" s="462" t="s">
        <v>21</v>
      </c>
      <c r="C163" s="432" t="s">
        <v>35</v>
      </c>
      <c r="D163" s="369">
        <v>5825</v>
      </c>
      <c r="E163" s="369">
        <v>5900</v>
      </c>
      <c r="F163" s="369">
        <v>5900</v>
      </c>
      <c r="G163" s="369">
        <v>6000</v>
      </c>
      <c r="H163" s="392">
        <f t="shared" si="31"/>
        <v>101.29</v>
      </c>
      <c r="I163" s="392">
        <f t="shared" si="32"/>
        <v>101.69</v>
      </c>
      <c r="J163" s="365"/>
      <c r="K163" s="365"/>
      <c r="L163" s="365"/>
      <c r="M163" s="365"/>
    </row>
    <row r="164" spans="1:13" s="489" customFormat="1" ht="20.100000000000001" customHeight="1">
      <c r="A164" s="421"/>
      <c r="B164" s="462" t="s">
        <v>22</v>
      </c>
      <c r="C164" s="432" t="s">
        <v>35</v>
      </c>
      <c r="D164" s="369">
        <v>1650</v>
      </c>
      <c r="E164" s="369">
        <v>1650</v>
      </c>
      <c r="F164" s="369">
        <v>1700</v>
      </c>
      <c r="G164" s="369">
        <v>1750</v>
      </c>
      <c r="H164" s="392">
        <f t="shared" si="31"/>
        <v>103.03</v>
      </c>
      <c r="I164" s="392">
        <f t="shared" si="32"/>
        <v>102.94</v>
      </c>
      <c r="J164" s="365"/>
      <c r="K164" s="365"/>
      <c r="L164" s="365"/>
      <c r="M164" s="365"/>
    </row>
    <row r="165" spans="1:13" s="331" customFormat="1" ht="20.100000000000001" customHeight="1">
      <c r="A165" s="426"/>
      <c r="B165" s="464" t="s">
        <v>57</v>
      </c>
      <c r="C165" s="468" t="s">
        <v>35</v>
      </c>
      <c r="D165" s="369">
        <v>12470</v>
      </c>
      <c r="E165" s="369">
        <v>12380</v>
      </c>
      <c r="F165" s="369">
        <f>F162-30</f>
        <v>12380</v>
      </c>
      <c r="G165" s="369">
        <f>G162-30</f>
        <v>12170</v>
      </c>
      <c r="H165" s="392">
        <f t="shared" si="31"/>
        <v>99.28</v>
      </c>
      <c r="I165" s="392">
        <f t="shared" si="32"/>
        <v>98.3</v>
      </c>
      <c r="J165" s="365"/>
      <c r="K165" s="365"/>
      <c r="L165" s="365"/>
      <c r="M165" s="365"/>
    </row>
    <row r="166" spans="1:13" s="331" customFormat="1" ht="20.100000000000001" customHeight="1">
      <c r="A166" s="388"/>
      <c r="B166" s="492" t="s">
        <v>159</v>
      </c>
      <c r="C166" s="493" t="s">
        <v>55</v>
      </c>
      <c r="D166" s="491">
        <v>47848</v>
      </c>
      <c r="E166" s="491">
        <v>49500</v>
      </c>
      <c r="F166" s="491">
        <v>50350</v>
      </c>
      <c r="G166" s="491">
        <v>51500</v>
      </c>
      <c r="H166" s="474">
        <f t="shared" si="31"/>
        <v>105.23</v>
      </c>
      <c r="I166" s="474">
        <f t="shared" si="32"/>
        <v>102.28</v>
      </c>
      <c r="J166" s="365"/>
      <c r="K166" s="365"/>
      <c r="L166" s="365"/>
      <c r="M166" s="365"/>
    </row>
    <row r="167" spans="1:13" s="331" customFormat="1" ht="20.100000000000001" customHeight="1">
      <c r="A167" s="421"/>
      <c r="B167" s="462" t="s">
        <v>73</v>
      </c>
      <c r="C167" s="493" t="s">
        <v>55</v>
      </c>
      <c r="D167" s="369">
        <v>44419</v>
      </c>
      <c r="E167" s="369">
        <v>46000</v>
      </c>
      <c r="F167" s="369">
        <v>47000</v>
      </c>
      <c r="G167" s="369">
        <v>48000</v>
      </c>
      <c r="H167" s="392">
        <f t="shared" si="31"/>
        <v>105.81</v>
      </c>
      <c r="I167" s="392">
        <f t="shared" si="32"/>
        <v>102.13</v>
      </c>
      <c r="J167" s="365"/>
      <c r="K167" s="365"/>
      <c r="L167" s="365"/>
      <c r="M167" s="365"/>
    </row>
    <row r="168" spans="1:13" s="489" customFormat="1" ht="20.100000000000001" customHeight="1">
      <c r="A168" s="421"/>
      <c r="B168" s="462" t="s">
        <v>72</v>
      </c>
      <c r="C168" s="493" t="s">
        <v>55</v>
      </c>
      <c r="D168" s="369">
        <v>3429</v>
      </c>
      <c r="E168" s="369">
        <v>3500</v>
      </c>
      <c r="F168" s="369">
        <f>F166-F167</f>
        <v>3350</v>
      </c>
      <c r="G168" s="369">
        <f>G166-G167</f>
        <v>3500</v>
      </c>
      <c r="H168" s="392">
        <f t="shared" si="31"/>
        <v>97.7</v>
      </c>
      <c r="I168" s="392">
        <f t="shared" si="32"/>
        <v>104.48</v>
      </c>
      <c r="J168" s="370"/>
      <c r="K168" s="365"/>
      <c r="L168" s="365"/>
      <c r="M168" s="365"/>
    </row>
    <row r="169" spans="1:13" s="489" customFormat="1" ht="20.100000000000001" customHeight="1">
      <c r="A169" s="378">
        <v>5</v>
      </c>
      <c r="B169" s="379" t="s">
        <v>94</v>
      </c>
      <c r="C169" s="494"/>
      <c r="D169" s="374"/>
      <c r="E169" s="374"/>
      <c r="F169" s="374"/>
      <c r="G169" s="408"/>
      <c r="H169" s="408"/>
      <c r="I169" s="408"/>
      <c r="J169" s="365"/>
      <c r="K169" s="365"/>
      <c r="L169" s="365"/>
      <c r="M169" s="365"/>
    </row>
    <row r="170" spans="1:13" s="489" customFormat="1" ht="20.100000000000001" customHeight="1">
      <c r="A170" s="421"/>
      <c r="B170" s="403" t="s">
        <v>160</v>
      </c>
      <c r="C170" s="493" t="s">
        <v>34</v>
      </c>
      <c r="D170" s="392">
        <v>98</v>
      </c>
      <c r="E170" s="392">
        <v>98.5</v>
      </c>
      <c r="F170" s="392">
        <v>98.5</v>
      </c>
      <c r="G170" s="392">
        <v>99</v>
      </c>
      <c r="H170" s="495" t="s">
        <v>51</v>
      </c>
      <c r="I170" s="495" t="s">
        <v>51</v>
      </c>
      <c r="J170" s="365"/>
      <c r="K170" s="365"/>
      <c r="L170" s="365"/>
      <c r="M170" s="365"/>
    </row>
    <row r="171" spans="1:13" s="331" customFormat="1" ht="37.5">
      <c r="A171" s="421"/>
      <c r="B171" s="496" t="s">
        <v>523</v>
      </c>
      <c r="C171" s="493" t="s">
        <v>34</v>
      </c>
      <c r="D171" s="392">
        <v>77.3</v>
      </c>
      <c r="E171" s="392">
        <v>78</v>
      </c>
      <c r="F171" s="392">
        <v>78</v>
      </c>
      <c r="G171" s="392">
        <v>78.5</v>
      </c>
      <c r="H171" s="495" t="s">
        <v>51</v>
      </c>
      <c r="I171" s="495" t="s">
        <v>51</v>
      </c>
      <c r="J171" s="365"/>
      <c r="K171" s="365"/>
      <c r="L171" s="365"/>
      <c r="M171" s="365"/>
    </row>
    <row r="172" spans="1:13" s="499" customFormat="1" ht="34.5" customHeight="1">
      <c r="A172" s="497"/>
      <c r="B172" s="496" t="s">
        <v>524</v>
      </c>
      <c r="C172" s="493" t="s">
        <v>525</v>
      </c>
      <c r="D172" s="408">
        <v>95</v>
      </c>
      <c r="E172" s="498" t="s">
        <v>51</v>
      </c>
      <c r="F172" s="408">
        <v>130</v>
      </c>
      <c r="G172" s="408">
        <v>155</v>
      </c>
      <c r="H172" s="392">
        <f t="shared" ref="H172:H174" si="33">ROUND(F172/D172*100,2)</f>
        <v>136.84</v>
      </c>
      <c r="I172" s="392">
        <f t="shared" ref="I172:I174" si="34">ROUND(G172/F172*100,2)</f>
        <v>119.23</v>
      </c>
    </row>
    <row r="173" spans="1:13" s="501" customFormat="1">
      <c r="A173" s="421"/>
      <c r="B173" s="389" t="s">
        <v>95</v>
      </c>
      <c r="C173" s="493" t="s">
        <v>83</v>
      </c>
      <c r="D173" s="392">
        <v>16.3</v>
      </c>
      <c r="E173" s="392">
        <v>16.8</v>
      </c>
      <c r="F173" s="392">
        <v>16.8</v>
      </c>
      <c r="G173" s="392">
        <v>17.100000000000001</v>
      </c>
      <c r="H173" s="392">
        <f t="shared" si="33"/>
        <v>103.07</v>
      </c>
      <c r="I173" s="392">
        <f t="shared" si="34"/>
        <v>101.79</v>
      </c>
      <c r="J173" s="500"/>
      <c r="K173" s="500"/>
      <c r="L173" s="500"/>
      <c r="M173" s="500"/>
    </row>
    <row r="174" spans="1:13" s="501" customFormat="1" ht="20.100000000000001" customHeight="1">
      <c r="A174" s="421"/>
      <c r="B174" s="403" t="s">
        <v>161</v>
      </c>
      <c r="C174" s="493" t="s">
        <v>25</v>
      </c>
      <c r="D174" s="465">
        <v>123</v>
      </c>
      <c r="E174" s="465">
        <v>138</v>
      </c>
      <c r="F174" s="465">
        <v>138</v>
      </c>
      <c r="G174" s="465">
        <v>145</v>
      </c>
      <c r="H174" s="392">
        <f t="shared" si="33"/>
        <v>112.2</v>
      </c>
      <c r="I174" s="392">
        <f t="shared" si="34"/>
        <v>105.07</v>
      </c>
      <c r="J174" s="500"/>
      <c r="K174" s="500"/>
      <c r="L174" s="500"/>
      <c r="M174" s="500"/>
    </row>
    <row r="175" spans="1:13" s="501" customFormat="1" ht="20.100000000000001" customHeight="1">
      <c r="A175" s="421"/>
      <c r="B175" s="403" t="s">
        <v>96</v>
      </c>
      <c r="C175" s="493" t="s">
        <v>34</v>
      </c>
      <c r="D175" s="465">
        <f>D174/184*100</f>
        <v>66.847826086956516</v>
      </c>
      <c r="E175" s="465">
        <v>75</v>
      </c>
      <c r="F175" s="465">
        <v>75</v>
      </c>
      <c r="G175" s="465">
        <v>78.8</v>
      </c>
      <c r="H175" s="495" t="s">
        <v>51</v>
      </c>
      <c r="I175" s="495" t="s">
        <v>51</v>
      </c>
      <c r="J175" s="502"/>
      <c r="K175" s="503"/>
      <c r="L175" s="500"/>
      <c r="M175" s="500"/>
    </row>
    <row r="176" spans="1:13" ht="28.5" customHeight="1">
      <c r="A176" s="336" t="s">
        <v>52</v>
      </c>
      <c r="B176" s="504" t="s">
        <v>81</v>
      </c>
      <c r="C176" s="505"/>
      <c r="D176" s="506"/>
      <c r="E176" s="506"/>
      <c r="F176" s="506"/>
      <c r="G176" s="506"/>
      <c r="H176" s="506"/>
      <c r="I176" s="505"/>
      <c r="J176" s="365"/>
      <c r="K176" s="365"/>
      <c r="L176" s="365"/>
      <c r="M176" s="365"/>
    </row>
    <row r="177" spans="1:13" s="365" customFormat="1" ht="22.5" customHeight="1">
      <c r="A177" s="347">
        <v>1</v>
      </c>
      <c r="B177" s="507" t="s">
        <v>162</v>
      </c>
      <c r="C177" s="359" t="s">
        <v>5</v>
      </c>
      <c r="D177" s="491">
        <f>D178+D179+D180</f>
        <v>257195.55555205018</v>
      </c>
      <c r="E177" s="491">
        <f>E178+E179+E180</f>
        <v>312260</v>
      </c>
      <c r="F177" s="491">
        <f t="shared" ref="F177:G177" si="35">F178+F179+F180</f>
        <v>299934.251326942</v>
      </c>
      <c r="G177" s="491">
        <f t="shared" si="35"/>
        <v>360630.03137414425</v>
      </c>
      <c r="H177" s="362">
        <f t="shared" ref="H177:H179" si="36">F177/D177*100</f>
        <v>116.61719841276283</v>
      </c>
      <c r="I177" s="362">
        <f t="shared" ref="I177:I179" si="37">G177/F177*100</f>
        <v>120.23636172883805</v>
      </c>
    </row>
    <row r="178" spans="1:13" ht="21" customHeight="1">
      <c r="A178" s="347"/>
      <c r="B178" s="352" t="s">
        <v>185</v>
      </c>
      <c r="C178" s="349" t="s">
        <v>5</v>
      </c>
      <c r="D178" s="369">
        <f>D187+D202</f>
        <v>5445.4359999999997</v>
      </c>
      <c r="E178" s="369">
        <f>E187+E202</f>
        <v>5960</v>
      </c>
      <c r="F178" s="369">
        <f t="shared" ref="F178:G178" si="38">F187+F202</f>
        <v>5450</v>
      </c>
      <c r="G178" s="369">
        <f t="shared" si="38"/>
        <v>5605</v>
      </c>
      <c r="H178" s="351">
        <f t="shared" si="36"/>
        <v>100.08381330714383</v>
      </c>
      <c r="I178" s="351">
        <f t="shared" si="37"/>
        <v>102.8440366972477</v>
      </c>
      <c r="J178" s="365"/>
      <c r="K178" s="365"/>
      <c r="L178" s="365"/>
      <c r="M178" s="365"/>
    </row>
    <row r="179" spans="1:13" ht="21" customHeight="1">
      <c r="A179" s="347"/>
      <c r="B179" s="352" t="s">
        <v>186</v>
      </c>
      <c r="C179" s="349" t="s">
        <v>5</v>
      </c>
      <c r="D179" s="369">
        <f t="shared" ref="D179:E180" si="39">D188+D203</f>
        <v>46434.649000000005</v>
      </c>
      <c r="E179" s="369">
        <f t="shared" si="39"/>
        <v>51000</v>
      </c>
      <c r="F179" s="369">
        <f t="shared" ref="F179:G179" si="40">F188+F203</f>
        <v>50391.310718593464</v>
      </c>
      <c r="G179" s="369">
        <f t="shared" si="40"/>
        <v>56125.224558417656</v>
      </c>
      <c r="H179" s="351">
        <f t="shared" si="36"/>
        <v>108.5209252224421</v>
      </c>
      <c r="I179" s="351">
        <f t="shared" si="37"/>
        <v>111.37877494761905</v>
      </c>
      <c r="J179" s="365"/>
      <c r="K179" s="365"/>
      <c r="L179" s="365"/>
      <c r="M179" s="365"/>
    </row>
    <row r="180" spans="1:13" ht="21" customHeight="1">
      <c r="A180" s="347"/>
      <c r="B180" s="352" t="s">
        <v>187</v>
      </c>
      <c r="C180" s="349" t="s">
        <v>5</v>
      </c>
      <c r="D180" s="369">
        <f t="shared" si="39"/>
        <v>205315.47055205016</v>
      </c>
      <c r="E180" s="369">
        <f t="shared" si="39"/>
        <v>255300</v>
      </c>
      <c r="F180" s="369">
        <f t="shared" ref="F180:G180" si="41">F189+F204</f>
        <v>244092.94060834855</v>
      </c>
      <c r="G180" s="369">
        <f t="shared" si="41"/>
        <v>298899.80681572662</v>
      </c>
      <c r="H180" s="351">
        <f t="shared" ref="H180:H183" si="42">F180/D180*100</f>
        <v>118.88677455821227</v>
      </c>
      <c r="I180" s="351">
        <f t="shared" ref="I180:I183" si="43">G180/F180*100</f>
        <v>122.45327786653061</v>
      </c>
      <c r="J180" s="365"/>
      <c r="K180" s="365"/>
      <c r="L180" s="365"/>
      <c r="M180" s="365"/>
    </row>
    <row r="181" spans="1:13" s="365" customFormat="1" ht="24.75" customHeight="1">
      <c r="A181" s="347">
        <v>2</v>
      </c>
      <c r="B181" s="507" t="s">
        <v>163</v>
      </c>
      <c r="C181" s="359" t="s">
        <v>5</v>
      </c>
      <c r="D181" s="491">
        <f>D182+D183+D184</f>
        <v>306202.09199999995</v>
      </c>
      <c r="E181" s="491">
        <f>E182+E183+E184</f>
        <v>386060</v>
      </c>
      <c r="F181" s="491">
        <f t="shared" ref="F181:G181" si="44">F182+F183+F184</f>
        <v>361516.08947651507</v>
      </c>
      <c r="G181" s="491">
        <f t="shared" si="44"/>
        <v>440770.9059349997</v>
      </c>
      <c r="H181" s="362">
        <f t="shared" si="42"/>
        <v>118.06453937503312</v>
      </c>
      <c r="I181" s="362">
        <f t="shared" si="43"/>
        <v>121.92290157078422</v>
      </c>
    </row>
    <row r="182" spans="1:13" ht="20.100000000000001" customHeight="1">
      <c r="A182" s="347"/>
      <c r="B182" s="352" t="s">
        <v>185</v>
      </c>
      <c r="C182" s="349" t="s">
        <v>5</v>
      </c>
      <c r="D182" s="369">
        <f>D191+D212</f>
        <v>7990.4589999999998</v>
      </c>
      <c r="E182" s="369">
        <f>E191+E212</f>
        <v>8790</v>
      </c>
      <c r="F182" s="369">
        <f t="shared" ref="F182:G182" si="45">F191+F212</f>
        <v>8150</v>
      </c>
      <c r="G182" s="369">
        <f t="shared" si="45"/>
        <v>8415</v>
      </c>
      <c r="H182" s="351">
        <f t="shared" si="42"/>
        <v>101.99664374724907</v>
      </c>
      <c r="I182" s="351">
        <f t="shared" si="43"/>
        <v>103.25153374233129</v>
      </c>
      <c r="J182" s="365"/>
      <c r="K182" s="365"/>
      <c r="L182" s="365"/>
      <c r="M182" s="365"/>
    </row>
    <row r="183" spans="1:13" ht="20.100000000000001" customHeight="1">
      <c r="A183" s="347"/>
      <c r="B183" s="352" t="s">
        <v>186</v>
      </c>
      <c r="C183" s="349" t="s">
        <v>5</v>
      </c>
      <c r="D183" s="369">
        <f t="shared" ref="D183:E184" si="46">D192+D213</f>
        <v>67995.260299999994</v>
      </c>
      <c r="E183" s="369">
        <f t="shared" si="46"/>
        <v>76400</v>
      </c>
      <c r="F183" s="369">
        <f t="shared" ref="F183:G183" si="47">F192+F213</f>
        <v>74316.13987951506</v>
      </c>
      <c r="G183" s="369">
        <f t="shared" si="47"/>
        <v>83666.818763249583</v>
      </c>
      <c r="H183" s="351">
        <f t="shared" si="42"/>
        <v>109.29605909533531</v>
      </c>
      <c r="I183" s="351">
        <f t="shared" si="43"/>
        <v>112.58229894460921</v>
      </c>
      <c r="J183" s="365"/>
      <c r="K183" s="365"/>
      <c r="L183" s="365"/>
      <c r="M183" s="365"/>
    </row>
    <row r="184" spans="1:13" ht="20.100000000000001" customHeight="1">
      <c r="A184" s="347"/>
      <c r="B184" s="352" t="s">
        <v>187</v>
      </c>
      <c r="C184" s="349" t="s">
        <v>5</v>
      </c>
      <c r="D184" s="369">
        <f t="shared" si="46"/>
        <v>230216.37269999995</v>
      </c>
      <c r="E184" s="369">
        <f t="shared" si="46"/>
        <v>300870</v>
      </c>
      <c r="F184" s="369">
        <f t="shared" ref="F184:G184" si="48">F193+F214</f>
        <v>279049.94959700003</v>
      </c>
      <c r="G184" s="369">
        <f t="shared" si="48"/>
        <v>348689.08717175008</v>
      </c>
      <c r="H184" s="351">
        <f t="shared" ref="H184" si="49">F184/D184*100</f>
        <v>121.21203471511394</v>
      </c>
      <c r="I184" s="351">
        <f t="shared" ref="I184" si="50">G184/F184*100</f>
        <v>124.95579650715649</v>
      </c>
      <c r="J184" s="365"/>
      <c r="K184" s="365"/>
      <c r="L184" s="365"/>
      <c r="M184" s="365"/>
    </row>
    <row r="185" spans="1:13" s="365" customFormat="1" ht="20.100000000000001" customHeight="1">
      <c r="A185" s="347">
        <v>3</v>
      </c>
      <c r="B185" s="508" t="s">
        <v>164</v>
      </c>
      <c r="C185" s="359"/>
      <c r="D185" s="491"/>
      <c r="E185" s="374"/>
      <c r="F185" s="491"/>
      <c r="G185" s="374"/>
      <c r="H185" s="382"/>
      <c r="I185" s="509"/>
    </row>
    <row r="186" spans="1:13" s="365" customFormat="1" ht="22.5" customHeight="1">
      <c r="A186" s="347" t="s">
        <v>90</v>
      </c>
      <c r="B186" s="409" t="s">
        <v>97</v>
      </c>
      <c r="C186" s="359" t="s">
        <v>5</v>
      </c>
      <c r="D186" s="491">
        <f>D187+D188+D189</f>
        <v>26366</v>
      </c>
      <c r="E186" s="491">
        <f>E187+E188+E189</f>
        <v>29860</v>
      </c>
      <c r="F186" s="361">
        <v>28577.584956643466</v>
      </c>
      <c r="G186" s="361">
        <f>G187+G188+G189</f>
        <v>32220.224558417653</v>
      </c>
      <c r="H186" s="362">
        <f t="shared" ref="H186:H193" si="51">F186/D186*100</f>
        <v>108.3880184959549</v>
      </c>
      <c r="I186" s="362">
        <f t="shared" ref="I186:I193" si="52">G186/F186*100</f>
        <v>112.74649207517228</v>
      </c>
    </row>
    <row r="187" spans="1:13" ht="21" customHeight="1">
      <c r="A187" s="347"/>
      <c r="B187" s="352" t="s">
        <v>185</v>
      </c>
      <c r="C187" s="349" t="s">
        <v>5</v>
      </c>
      <c r="D187" s="369">
        <v>55</v>
      </c>
      <c r="E187" s="369">
        <v>60</v>
      </c>
      <c r="F187" s="369">
        <v>50</v>
      </c>
      <c r="G187" s="369">
        <v>55</v>
      </c>
      <c r="H187" s="351">
        <f t="shared" si="51"/>
        <v>90.909090909090907</v>
      </c>
      <c r="I187" s="351">
        <f t="shared" si="52"/>
        <v>110.00000000000001</v>
      </c>
      <c r="J187" s="365"/>
      <c r="K187" s="370"/>
      <c r="L187" s="365"/>
      <c r="M187" s="365"/>
    </row>
    <row r="188" spans="1:13" ht="21" customHeight="1">
      <c r="A188" s="347"/>
      <c r="B188" s="352" t="s">
        <v>186</v>
      </c>
      <c r="C188" s="349" t="s">
        <v>5</v>
      </c>
      <c r="D188" s="369">
        <v>25310</v>
      </c>
      <c r="E188" s="369">
        <v>28500</v>
      </c>
      <c r="F188" s="369">
        <f>F186-F187-F189</f>
        <v>27791.310718593468</v>
      </c>
      <c r="G188" s="369">
        <f>F188*1.125</f>
        <v>31265.224558417653</v>
      </c>
      <c r="H188" s="351">
        <f t="shared" si="51"/>
        <v>109.80367727614961</v>
      </c>
      <c r="I188" s="351">
        <f t="shared" si="52"/>
        <v>112.5</v>
      </c>
      <c r="J188" s="365"/>
      <c r="K188" s="365"/>
      <c r="L188" s="365"/>
      <c r="M188" s="365"/>
    </row>
    <row r="189" spans="1:13" ht="21" customHeight="1">
      <c r="A189" s="347"/>
      <c r="B189" s="352" t="s">
        <v>187</v>
      </c>
      <c r="C189" s="349" t="s">
        <v>5</v>
      </c>
      <c r="D189" s="369">
        <v>1001</v>
      </c>
      <c r="E189" s="369">
        <v>1300</v>
      </c>
      <c r="F189" s="369">
        <f>F193*0.65</f>
        <v>736.27423805000001</v>
      </c>
      <c r="G189" s="369">
        <v>900</v>
      </c>
      <c r="H189" s="351">
        <f t="shared" si="51"/>
        <v>73.553869935064924</v>
      </c>
      <c r="I189" s="351">
        <f t="shared" si="52"/>
        <v>122.23706242712262</v>
      </c>
      <c r="J189" s="365"/>
      <c r="K189" s="365"/>
      <c r="L189" s="365"/>
      <c r="M189" s="365"/>
    </row>
    <row r="190" spans="1:13" s="365" customFormat="1" ht="24.75" customHeight="1">
      <c r="A190" s="347" t="s">
        <v>91</v>
      </c>
      <c r="B190" s="409" t="s">
        <v>165</v>
      </c>
      <c r="C190" s="359" t="s">
        <v>5</v>
      </c>
      <c r="D190" s="491">
        <f>D191+D192+D193</f>
        <v>39437</v>
      </c>
      <c r="E190" s="491">
        <f>E191+E192+E193</f>
        <v>45360</v>
      </c>
      <c r="F190" s="361">
        <v>42348.869476515058</v>
      </c>
      <c r="G190" s="361">
        <f>G191+G192+G193</f>
        <v>48181.81876324959</v>
      </c>
      <c r="H190" s="362">
        <f t="shared" si="51"/>
        <v>107.38359783075553</v>
      </c>
      <c r="I190" s="362">
        <f t="shared" si="52"/>
        <v>113.7735655256848</v>
      </c>
    </row>
    <row r="191" spans="1:13" ht="20.100000000000001" customHeight="1">
      <c r="A191" s="347"/>
      <c r="B191" s="352" t="s">
        <v>185</v>
      </c>
      <c r="C191" s="349" t="s">
        <v>5</v>
      </c>
      <c r="D191" s="369">
        <v>85</v>
      </c>
      <c r="E191" s="369">
        <v>90</v>
      </c>
      <c r="F191" s="369">
        <v>100</v>
      </c>
      <c r="G191" s="369">
        <v>115</v>
      </c>
      <c r="H191" s="351">
        <f t="shared" si="51"/>
        <v>117.64705882352942</v>
      </c>
      <c r="I191" s="351">
        <f t="shared" si="52"/>
        <v>114.99999999999999</v>
      </c>
      <c r="J191" s="365"/>
      <c r="K191" s="370"/>
      <c r="L191" s="365"/>
      <c r="M191" s="365"/>
    </row>
    <row r="192" spans="1:13" ht="20.100000000000001" customHeight="1">
      <c r="A192" s="347"/>
      <c r="B192" s="352" t="s">
        <v>186</v>
      </c>
      <c r="C192" s="349" t="s">
        <v>5</v>
      </c>
      <c r="D192" s="369">
        <v>37918</v>
      </c>
      <c r="E192" s="369">
        <v>43400</v>
      </c>
      <c r="F192" s="369">
        <f>F190-F191-F193</f>
        <v>41116.13987951506</v>
      </c>
      <c r="G192" s="369">
        <f>F192*1.135</f>
        <v>46666.81876324959</v>
      </c>
      <c r="H192" s="351">
        <f t="shared" si="51"/>
        <v>108.43435803448247</v>
      </c>
      <c r="I192" s="351">
        <f t="shared" si="52"/>
        <v>113.5</v>
      </c>
      <c r="J192" s="365"/>
      <c r="K192" s="365"/>
      <c r="L192" s="365"/>
      <c r="M192" s="365"/>
    </row>
    <row r="193" spans="1:14" ht="20.100000000000001" customHeight="1">
      <c r="A193" s="347"/>
      <c r="B193" s="352" t="s">
        <v>187</v>
      </c>
      <c r="C193" s="349" t="s">
        <v>5</v>
      </c>
      <c r="D193" s="369">
        <v>1434</v>
      </c>
      <c r="E193" s="369">
        <v>1870</v>
      </c>
      <c r="F193" s="369">
        <v>1132.729597</v>
      </c>
      <c r="G193" s="369">
        <v>1400</v>
      </c>
      <c r="H193" s="351">
        <f t="shared" si="51"/>
        <v>78.990906345885634</v>
      </c>
      <c r="I193" s="351">
        <f t="shared" si="52"/>
        <v>123.5952520096462</v>
      </c>
      <c r="J193" s="625"/>
      <c r="K193" s="365"/>
      <c r="L193" s="365"/>
      <c r="M193" s="365"/>
    </row>
    <row r="194" spans="1:14" s="365" customFormat="1" ht="24.75" customHeight="1">
      <c r="A194" s="347">
        <v>4</v>
      </c>
      <c r="B194" s="508" t="s">
        <v>166</v>
      </c>
      <c r="C194" s="359"/>
      <c r="D194" s="374"/>
      <c r="E194" s="408"/>
      <c r="F194" s="374"/>
      <c r="G194" s="408"/>
      <c r="H194" s="382"/>
      <c r="I194" s="509"/>
    </row>
    <row r="195" spans="1:14" s="357" customFormat="1" ht="24.75" customHeight="1">
      <c r="A195" s="510" t="s">
        <v>90</v>
      </c>
      <c r="B195" s="511" t="s">
        <v>167</v>
      </c>
      <c r="C195" s="510" t="s">
        <v>34</v>
      </c>
      <c r="D195" s="512">
        <v>120.03</v>
      </c>
      <c r="E195" s="513">
        <v>121.2</v>
      </c>
      <c r="F195" s="435">
        <v>106.67</v>
      </c>
      <c r="G195" s="513">
        <v>120</v>
      </c>
      <c r="H195" s="514" t="s">
        <v>51</v>
      </c>
      <c r="I195" s="515" t="s">
        <v>51</v>
      </c>
      <c r="J195" s="365"/>
      <c r="K195" s="365"/>
      <c r="L195" s="365"/>
      <c r="M195" s="365"/>
    </row>
    <row r="196" spans="1:14" s="518" customFormat="1" ht="20.100000000000001" customHeight="1">
      <c r="A196" s="376"/>
      <c r="B196" s="516" t="s">
        <v>315</v>
      </c>
      <c r="C196" s="517" t="s">
        <v>34</v>
      </c>
      <c r="D196" s="408">
        <v>101.55</v>
      </c>
      <c r="E196" s="498">
        <v>102.5</v>
      </c>
      <c r="F196" s="408">
        <v>103.1</v>
      </c>
      <c r="G196" s="498">
        <v>103.5</v>
      </c>
      <c r="H196" s="514" t="s">
        <v>51</v>
      </c>
      <c r="I196" s="515" t="s">
        <v>51</v>
      </c>
      <c r="J196" s="365"/>
      <c r="K196" s="365"/>
      <c r="L196" s="365"/>
      <c r="M196" s="365"/>
    </row>
    <row r="197" spans="1:14" s="518" customFormat="1" ht="20.100000000000001" customHeight="1">
      <c r="A197" s="376"/>
      <c r="B197" s="516" t="s">
        <v>316</v>
      </c>
      <c r="C197" s="517" t="s">
        <v>34</v>
      </c>
      <c r="D197" s="408">
        <v>120.49</v>
      </c>
      <c r="E197" s="498">
        <v>121.7</v>
      </c>
      <c r="F197" s="408">
        <v>106.89</v>
      </c>
      <c r="G197" s="498">
        <v>121</v>
      </c>
      <c r="H197" s="514" t="s">
        <v>51</v>
      </c>
      <c r="I197" s="515" t="s">
        <v>51</v>
      </c>
    </row>
    <row r="198" spans="1:14" s="518" customFormat="1" ht="20.100000000000001" customHeight="1">
      <c r="A198" s="376"/>
      <c r="B198" s="516" t="s">
        <v>317</v>
      </c>
      <c r="C198" s="517" t="s">
        <v>34</v>
      </c>
      <c r="D198" s="408">
        <v>121.92</v>
      </c>
      <c r="E198" s="498">
        <v>122.5</v>
      </c>
      <c r="F198" s="408">
        <v>112.86</v>
      </c>
      <c r="G198" s="498">
        <v>120</v>
      </c>
      <c r="H198" s="514" t="s">
        <v>51</v>
      </c>
      <c r="I198" s="515" t="s">
        <v>51</v>
      </c>
    </row>
    <row r="199" spans="1:14" s="518" customFormat="1" ht="23.25" customHeight="1">
      <c r="A199" s="376"/>
      <c r="B199" s="516" t="s">
        <v>318</v>
      </c>
      <c r="C199" s="517" t="s">
        <v>34</v>
      </c>
      <c r="D199" s="408">
        <v>108.69</v>
      </c>
      <c r="E199" s="498">
        <v>110</v>
      </c>
      <c r="F199" s="408">
        <v>108.63</v>
      </c>
      <c r="G199" s="498">
        <v>110</v>
      </c>
      <c r="H199" s="514" t="s">
        <v>51</v>
      </c>
      <c r="I199" s="515" t="s">
        <v>51</v>
      </c>
    </row>
    <row r="200" spans="1:14" s="357" customFormat="1" ht="20.100000000000001" customHeight="1">
      <c r="A200" s="510" t="s">
        <v>91</v>
      </c>
      <c r="B200" s="519" t="s">
        <v>97</v>
      </c>
      <c r="C200" s="520" t="s">
        <v>5</v>
      </c>
      <c r="D200" s="521">
        <f>D206+D207+D208+D209</f>
        <v>230829.55555205015</v>
      </c>
      <c r="E200" s="521">
        <f>E202+E203+E204</f>
        <v>282400</v>
      </c>
      <c r="F200" s="521">
        <f>F206+F207+F208+F209</f>
        <v>271356.66637029854</v>
      </c>
      <c r="G200" s="521">
        <f>G206+G207+G208+G209</f>
        <v>328409.80681572662</v>
      </c>
      <c r="H200" s="362">
        <f t="shared" ref="H200:H203" si="53">F200/D200*100</f>
        <v>117.55715845023576</v>
      </c>
      <c r="I200" s="362">
        <f t="shared" ref="I200:I203" si="54">G200/F200*100</f>
        <v>121.02514790168163</v>
      </c>
      <c r="K200" s="522"/>
      <c r="L200" s="523"/>
      <c r="M200" s="523"/>
      <c r="N200" s="523"/>
    </row>
    <row r="201" spans="1:14" s="365" customFormat="1" ht="24.95" customHeight="1">
      <c r="A201" s="376" t="s">
        <v>78</v>
      </c>
      <c r="B201" s="524" t="s">
        <v>168</v>
      </c>
      <c r="C201" s="349"/>
      <c r="D201" s="525"/>
      <c r="E201" s="408"/>
      <c r="F201" s="526"/>
      <c r="G201" s="408"/>
      <c r="H201" s="351"/>
      <c r="I201" s="351"/>
      <c r="J201" s="527"/>
      <c r="L201" s="528"/>
    </row>
    <row r="202" spans="1:14" ht="21" customHeight="1">
      <c r="A202" s="347"/>
      <c r="B202" s="352" t="s">
        <v>185</v>
      </c>
      <c r="C202" s="349" t="s">
        <v>5</v>
      </c>
      <c r="D202" s="369">
        <v>5390.4359999999997</v>
      </c>
      <c r="E202" s="369">
        <v>5900</v>
      </c>
      <c r="F202" s="369">
        <v>5400</v>
      </c>
      <c r="G202" s="369">
        <v>5550</v>
      </c>
      <c r="H202" s="351">
        <f t="shared" si="53"/>
        <v>100.17742535112188</v>
      </c>
      <c r="I202" s="351">
        <f t="shared" si="54"/>
        <v>102.77777777777777</v>
      </c>
      <c r="K202" s="327"/>
    </row>
    <row r="203" spans="1:14" ht="21" customHeight="1">
      <c r="A203" s="347"/>
      <c r="B203" s="352" t="s">
        <v>186</v>
      </c>
      <c r="C203" s="349" t="s">
        <v>5</v>
      </c>
      <c r="D203" s="369">
        <v>21124.649000000001</v>
      </c>
      <c r="E203" s="369">
        <v>22500</v>
      </c>
      <c r="F203" s="369">
        <v>22600</v>
      </c>
      <c r="G203" s="369">
        <f>F203*1.1</f>
        <v>24860.000000000004</v>
      </c>
      <c r="H203" s="351">
        <f t="shared" si="53"/>
        <v>106.98402610145143</v>
      </c>
      <c r="I203" s="351">
        <f t="shared" si="54"/>
        <v>110.00000000000001</v>
      </c>
    </row>
    <row r="204" spans="1:14" ht="21" customHeight="1">
      <c r="A204" s="347"/>
      <c r="B204" s="352" t="s">
        <v>187</v>
      </c>
      <c r="C204" s="349" t="s">
        <v>5</v>
      </c>
      <c r="D204" s="369">
        <f>D200-D202-D203</f>
        <v>204314.47055205016</v>
      </c>
      <c r="E204" s="369">
        <v>254000</v>
      </c>
      <c r="F204" s="369">
        <f>F200-F202-F203</f>
        <v>243356.66637029854</v>
      </c>
      <c r="G204" s="369">
        <f>G200-G202-G203</f>
        <v>297999.80681572662</v>
      </c>
      <c r="H204" s="351">
        <f t="shared" ref="H204" si="55">F204/D204*100</f>
        <v>119.10887452697688</v>
      </c>
      <c r="I204" s="351">
        <f t="shared" ref="I204" si="56">G204/F204*100</f>
        <v>122.45393202513775</v>
      </c>
      <c r="K204" s="327"/>
      <c r="L204" s="529"/>
      <c r="M204" s="327"/>
      <c r="N204" s="529"/>
    </row>
    <row r="205" spans="1:14" s="518" customFormat="1" ht="24.95" customHeight="1">
      <c r="A205" s="517" t="s">
        <v>78</v>
      </c>
      <c r="B205" s="524" t="s">
        <v>169</v>
      </c>
      <c r="C205" s="530"/>
      <c r="D205" s="531"/>
      <c r="E205" s="408"/>
      <c r="F205" s="532"/>
      <c r="G205" s="408"/>
      <c r="H205" s="351"/>
      <c r="I205" s="351"/>
      <c r="J205" s="533"/>
      <c r="K205" s="533"/>
    </row>
    <row r="206" spans="1:14" ht="24" customHeight="1">
      <c r="A206" s="517"/>
      <c r="B206" s="534" t="s">
        <v>315</v>
      </c>
      <c r="C206" s="349" t="s">
        <v>5</v>
      </c>
      <c r="D206" s="456">
        <v>1064.3326401227139</v>
      </c>
      <c r="E206" s="369">
        <v>1120</v>
      </c>
      <c r="F206" s="535">
        <v>1035.4083831313453</v>
      </c>
      <c r="G206" s="369">
        <v>1100</v>
      </c>
      <c r="H206" s="351">
        <f t="shared" ref="H206:H209" si="57">F206/D206*100</f>
        <v>97.282404400560935</v>
      </c>
      <c r="I206" s="351">
        <f t="shared" ref="I206:I209" si="58">G206/F206*100</f>
        <v>106.23827447420436</v>
      </c>
      <c r="J206" s="327"/>
    </row>
    <row r="207" spans="1:14" ht="24" customHeight="1">
      <c r="A207" s="347"/>
      <c r="B207" s="534" t="s">
        <v>316</v>
      </c>
      <c r="C207" s="349" t="s">
        <v>5</v>
      </c>
      <c r="D207" s="456">
        <v>227386.24180661497</v>
      </c>
      <c r="E207" s="456">
        <f>E200-E206-E208-E209</f>
        <v>278380</v>
      </c>
      <c r="F207" s="535">
        <v>267753.39857206953</v>
      </c>
      <c r="G207" s="535">
        <f>F207*1.212-2</f>
        <v>324515.11906934826</v>
      </c>
      <c r="H207" s="351">
        <f t="shared" si="57"/>
        <v>117.75268215206512</v>
      </c>
      <c r="I207" s="351">
        <f t="shared" si="58"/>
        <v>121.19925304402832</v>
      </c>
      <c r="J207" s="536"/>
    </row>
    <row r="208" spans="1:14" ht="24" customHeight="1">
      <c r="A208" s="347"/>
      <c r="B208" s="534" t="s">
        <v>317</v>
      </c>
      <c r="C208" s="349" t="s">
        <v>5</v>
      </c>
      <c r="D208" s="456">
        <v>2039.5872628445009</v>
      </c>
      <c r="E208" s="369">
        <v>2520</v>
      </c>
      <c r="F208" s="535">
        <v>2197.1740152720208</v>
      </c>
      <c r="G208" s="369">
        <f>F208*1.085+1</f>
        <v>2384.9338065701427</v>
      </c>
      <c r="H208" s="351">
        <f t="shared" si="57"/>
        <v>107.72640402782973</v>
      </c>
      <c r="I208" s="351">
        <f t="shared" si="58"/>
        <v>108.54551300866702</v>
      </c>
      <c r="J208" s="537"/>
    </row>
    <row r="209" spans="1:13" ht="25.5" customHeight="1">
      <c r="A209" s="347"/>
      <c r="B209" s="516" t="s">
        <v>318</v>
      </c>
      <c r="C209" s="349" t="s">
        <v>5</v>
      </c>
      <c r="D209" s="456">
        <v>339.39384246796692</v>
      </c>
      <c r="E209" s="369">
        <v>380</v>
      </c>
      <c r="F209" s="535">
        <v>370.68539982568831</v>
      </c>
      <c r="G209" s="369">
        <f>F209*1.1+2</f>
        <v>409.75393980825714</v>
      </c>
      <c r="H209" s="351">
        <f t="shared" si="57"/>
        <v>109.21983649737983</v>
      </c>
      <c r="I209" s="351">
        <f t="shared" si="58"/>
        <v>110.53954107740431</v>
      </c>
      <c r="J209" s="537"/>
    </row>
    <row r="210" spans="1:13" s="357" customFormat="1" ht="20.100000000000001" customHeight="1">
      <c r="A210" s="510" t="s">
        <v>88</v>
      </c>
      <c r="B210" s="519" t="s">
        <v>165</v>
      </c>
      <c r="C210" s="520" t="s">
        <v>5</v>
      </c>
      <c r="D210" s="521">
        <f>D216+D217+D218+D219</f>
        <v>266765.09199999995</v>
      </c>
      <c r="E210" s="521">
        <f>E212+E213+E214</f>
        <v>340700</v>
      </c>
      <c r="F210" s="521">
        <f>F216+F217+F218+F219</f>
        <v>319167.22000000003</v>
      </c>
      <c r="G210" s="521">
        <f>G216+G217+G218+G219</f>
        <v>392589.08717175008</v>
      </c>
      <c r="H210" s="362">
        <f t="shared" ref="H210" si="59">F210/D210*100</f>
        <v>119.6435476647747</v>
      </c>
      <c r="I210" s="362">
        <f t="shared" ref="I210" si="60">G210/F210*100</f>
        <v>123.00420048517202</v>
      </c>
    </row>
    <row r="211" spans="1:13" s="365" customFormat="1" ht="24.95" customHeight="1">
      <c r="A211" s="376" t="s">
        <v>53</v>
      </c>
      <c r="B211" s="524" t="s">
        <v>168</v>
      </c>
      <c r="C211" s="349"/>
      <c r="D211" s="525"/>
      <c r="E211" s="408"/>
      <c r="F211" s="526"/>
      <c r="G211" s="408"/>
      <c r="H211" s="351"/>
      <c r="I211" s="351"/>
      <c r="J211" s="533"/>
    </row>
    <row r="212" spans="1:13" ht="20.100000000000001" customHeight="1">
      <c r="A212" s="347"/>
      <c r="B212" s="352" t="s">
        <v>185</v>
      </c>
      <c r="C212" s="349" t="s">
        <v>5</v>
      </c>
      <c r="D212" s="369">
        <v>7905.4589999999998</v>
      </c>
      <c r="E212" s="369">
        <v>8700</v>
      </c>
      <c r="F212" s="369">
        <v>8050</v>
      </c>
      <c r="G212" s="369">
        <v>8300</v>
      </c>
      <c r="H212" s="351">
        <f t="shared" ref="H212:H214" si="61">F212/D212*100</f>
        <v>101.82836948493438</v>
      </c>
      <c r="I212" s="351">
        <f t="shared" ref="I212:I214" si="62">G212/F212*100</f>
        <v>103.1055900621118</v>
      </c>
      <c r="J212" s="327"/>
    </row>
    <row r="213" spans="1:13" ht="20.100000000000001" customHeight="1">
      <c r="A213" s="347"/>
      <c r="B213" s="352" t="s">
        <v>186</v>
      </c>
      <c r="C213" s="349" t="s">
        <v>5</v>
      </c>
      <c r="D213" s="369">
        <v>30077.260300000002</v>
      </c>
      <c r="E213" s="369">
        <v>33000</v>
      </c>
      <c r="F213" s="369">
        <v>33200</v>
      </c>
      <c r="G213" s="369">
        <v>37000</v>
      </c>
      <c r="H213" s="351">
        <f t="shared" si="61"/>
        <v>110.38239410389383</v>
      </c>
      <c r="I213" s="351">
        <f t="shared" si="62"/>
        <v>111.44578313253012</v>
      </c>
    </row>
    <row r="214" spans="1:13" ht="20.100000000000001" customHeight="1">
      <c r="A214" s="347"/>
      <c r="B214" s="352" t="s">
        <v>187</v>
      </c>
      <c r="C214" s="349" t="s">
        <v>5</v>
      </c>
      <c r="D214" s="369">
        <f>D210-D212-D213</f>
        <v>228782.37269999995</v>
      </c>
      <c r="E214" s="369">
        <v>299000</v>
      </c>
      <c r="F214" s="369">
        <f>F210-F212-F213</f>
        <v>277917.22000000003</v>
      </c>
      <c r="G214" s="369">
        <f>G210-G212-G213</f>
        <v>347289.08717175008</v>
      </c>
      <c r="H214" s="351">
        <f t="shared" si="61"/>
        <v>121.47667528758002</v>
      </c>
      <c r="I214" s="351">
        <f t="shared" si="62"/>
        <v>124.9613417879432</v>
      </c>
    </row>
    <row r="215" spans="1:13" s="518" customFormat="1" ht="24.95" customHeight="1">
      <c r="A215" s="517" t="s">
        <v>54</v>
      </c>
      <c r="B215" s="524" t="s">
        <v>169</v>
      </c>
      <c r="C215" s="530"/>
      <c r="D215" s="531"/>
      <c r="E215" s="408"/>
      <c r="F215" s="532"/>
      <c r="G215" s="408"/>
      <c r="H215" s="351"/>
      <c r="I215" s="351"/>
    </row>
    <row r="216" spans="1:13" s="501" customFormat="1" ht="24" customHeight="1">
      <c r="A216" s="468"/>
      <c r="B216" s="534" t="s">
        <v>315</v>
      </c>
      <c r="C216" s="424" t="s">
        <v>5</v>
      </c>
      <c r="D216" s="466">
        <v>2201.5529999999999</v>
      </c>
      <c r="E216" s="369">
        <v>2400</v>
      </c>
      <c r="F216" s="456">
        <v>2157.9527499999999</v>
      </c>
      <c r="G216" s="369">
        <v>2250</v>
      </c>
      <c r="H216" s="351">
        <f t="shared" ref="H216:H219" si="63">F216/D216*100</f>
        <v>98.019568459174039</v>
      </c>
      <c r="I216" s="351">
        <f t="shared" ref="I216:I219" si="64">G216/F216*100</f>
        <v>104.26548959424622</v>
      </c>
      <c r="J216" s="538"/>
      <c r="K216" s="538"/>
      <c r="L216" s="538"/>
      <c r="M216" s="539"/>
    </row>
    <row r="217" spans="1:13" s="501" customFormat="1" ht="24" customHeight="1">
      <c r="A217" s="421"/>
      <c r="B217" s="534" t="s">
        <v>316</v>
      </c>
      <c r="C217" s="424" t="s">
        <v>5</v>
      </c>
      <c r="D217" s="456">
        <v>260866.36199999999</v>
      </c>
      <c r="E217" s="456">
        <f>E210-E216-E218-E219</f>
        <v>333910</v>
      </c>
      <c r="F217" s="456">
        <v>312999.96850000002</v>
      </c>
      <c r="G217" s="456">
        <f>F217*1.233</f>
        <v>385928.96116050007</v>
      </c>
      <c r="H217" s="351">
        <f t="shared" si="63"/>
        <v>119.98479455162565</v>
      </c>
      <c r="I217" s="351">
        <f t="shared" si="64"/>
        <v>123.30000000000001</v>
      </c>
      <c r="J217" s="538"/>
      <c r="K217" s="538"/>
      <c r="L217" s="538"/>
      <c r="M217" s="539"/>
    </row>
    <row r="218" spans="1:13" s="501" customFormat="1" ht="24" customHeight="1">
      <c r="A218" s="421"/>
      <c r="B218" s="534" t="s">
        <v>317</v>
      </c>
      <c r="C218" s="424" t="s">
        <v>5</v>
      </c>
      <c r="D218" s="456">
        <v>3077.1039999999998</v>
      </c>
      <c r="E218" s="369">
        <v>3750</v>
      </c>
      <c r="F218" s="456">
        <v>3323.4027500000002</v>
      </c>
      <c r="G218" s="369">
        <f>F218*1.095+1</f>
        <v>3640.1260112499999</v>
      </c>
      <c r="H218" s="351">
        <f t="shared" si="63"/>
        <v>108.00423872576295</v>
      </c>
      <c r="I218" s="351">
        <f t="shared" si="64"/>
        <v>109.53008964231013</v>
      </c>
      <c r="J218" s="538"/>
      <c r="K218" s="538"/>
      <c r="L218" s="538"/>
      <c r="M218" s="539"/>
    </row>
    <row r="219" spans="1:13" s="501" customFormat="1" ht="24" customHeight="1">
      <c r="A219" s="540" t="s">
        <v>50</v>
      </c>
      <c r="B219" s="534" t="s">
        <v>318</v>
      </c>
      <c r="C219" s="424" t="s">
        <v>5</v>
      </c>
      <c r="D219" s="456">
        <v>620.07299999999998</v>
      </c>
      <c r="E219" s="369">
        <v>640</v>
      </c>
      <c r="F219" s="456">
        <v>685.89599999999996</v>
      </c>
      <c r="G219" s="369">
        <v>770</v>
      </c>
      <c r="H219" s="351">
        <f t="shared" si="63"/>
        <v>110.61536302983681</v>
      </c>
      <c r="I219" s="351">
        <f t="shared" si="64"/>
        <v>112.26191725859313</v>
      </c>
      <c r="J219" s="538"/>
      <c r="K219" s="538"/>
      <c r="L219" s="538"/>
      <c r="M219" s="539"/>
    </row>
    <row r="220" spans="1:13" s="365" customFormat="1" ht="27" customHeight="1">
      <c r="A220" s="347">
        <v>5</v>
      </c>
      <c r="B220" s="541" t="s">
        <v>23</v>
      </c>
      <c r="C220" s="376"/>
      <c r="D220" s="377"/>
      <c r="E220" s="377"/>
      <c r="F220" s="374"/>
      <c r="G220" s="408"/>
      <c r="H220" s="351"/>
      <c r="I220" s="351"/>
    </row>
    <row r="221" spans="1:13" ht="21.95" customHeight="1">
      <c r="A221" s="376"/>
      <c r="B221" s="542" t="s">
        <v>319</v>
      </c>
      <c r="C221" s="543" t="s">
        <v>563</v>
      </c>
      <c r="D221" s="456">
        <v>583</v>
      </c>
      <c r="E221" s="369">
        <v>680</v>
      </c>
      <c r="F221" s="456">
        <v>603.16</v>
      </c>
      <c r="G221" s="369">
        <v>780</v>
      </c>
      <c r="H221" s="351">
        <f t="shared" ref="H221:H231" si="65">F221/D221*100</f>
        <v>103.45797598627786</v>
      </c>
      <c r="I221" s="351">
        <f t="shared" ref="I221:I231" si="66">G221/F221*100</f>
        <v>129.31892035280853</v>
      </c>
    </row>
    <row r="222" spans="1:13" ht="21.95" customHeight="1">
      <c r="A222" s="376"/>
      <c r="B222" s="366" t="s">
        <v>320</v>
      </c>
      <c r="C222" s="543" t="s">
        <v>564</v>
      </c>
      <c r="D222" s="456">
        <v>242000</v>
      </c>
      <c r="E222" s="369">
        <v>300000</v>
      </c>
      <c r="F222" s="456">
        <v>266100</v>
      </c>
      <c r="G222" s="369">
        <v>370000</v>
      </c>
      <c r="H222" s="351">
        <f t="shared" si="65"/>
        <v>109.95867768595042</v>
      </c>
      <c r="I222" s="351">
        <f t="shared" si="66"/>
        <v>139.0454716272078</v>
      </c>
    </row>
    <row r="223" spans="1:13" ht="21.95" customHeight="1">
      <c r="A223" s="376"/>
      <c r="B223" s="366" t="s">
        <v>321</v>
      </c>
      <c r="C223" s="543" t="s">
        <v>565</v>
      </c>
      <c r="D223" s="369">
        <v>1280000</v>
      </c>
      <c r="E223" s="369">
        <v>1500000</v>
      </c>
      <c r="F223" s="456">
        <v>1330500</v>
      </c>
      <c r="G223" s="369">
        <v>1720000</v>
      </c>
      <c r="H223" s="351">
        <f t="shared" si="65"/>
        <v>103.94531250000001</v>
      </c>
      <c r="I223" s="351">
        <f t="shared" si="66"/>
        <v>129.27470875610675</v>
      </c>
    </row>
    <row r="224" spans="1:13" ht="21.95" customHeight="1">
      <c r="A224" s="347"/>
      <c r="B224" s="542" t="s">
        <v>322</v>
      </c>
      <c r="C224" s="543" t="s">
        <v>561</v>
      </c>
      <c r="D224" s="456">
        <v>419</v>
      </c>
      <c r="E224" s="369">
        <v>460</v>
      </c>
      <c r="F224" s="369">
        <v>408.02</v>
      </c>
      <c r="G224" s="369">
        <v>502</v>
      </c>
      <c r="H224" s="351">
        <f t="shared" si="65"/>
        <v>97.37947494033412</v>
      </c>
      <c r="I224" s="351">
        <f t="shared" si="66"/>
        <v>123.0331846478114</v>
      </c>
    </row>
    <row r="225" spans="1:11" s="545" customFormat="1" ht="21.95" customHeight="1">
      <c r="A225" s="347"/>
      <c r="B225" s="366" t="s">
        <v>170</v>
      </c>
      <c r="C225" s="544" t="s">
        <v>566</v>
      </c>
      <c r="D225" s="369">
        <v>913</v>
      </c>
      <c r="E225" s="369">
        <v>1060</v>
      </c>
      <c r="F225" s="456">
        <v>940.22</v>
      </c>
      <c r="G225" s="369">
        <v>1230</v>
      </c>
      <c r="H225" s="351">
        <f t="shared" si="65"/>
        <v>102.98138006571742</v>
      </c>
      <c r="I225" s="351">
        <f t="shared" si="66"/>
        <v>130.82044627853057</v>
      </c>
    </row>
    <row r="226" spans="1:11" s="545" customFormat="1" ht="21.95" customHeight="1">
      <c r="A226" s="347"/>
      <c r="B226" s="366" t="s">
        <v>323</v>
      </c>
      <c r="C226" s="544" t="s">
        <v>55</v>
      </c>
      <c r="D226" s="456">
        <v>94500</v>
      </c>
      <c r="E226" s="369">
        <v>105000</v>
      </c>
      <c r="F226" s="369">
        <v>93135</v>
      </c>
      <c r="G226" s="369">
        <v>115000</v>
      </c>
      <c r="H226" s="351">
        <f t="shared" si="65"/>
        <v>98.555555555555557</v>
      </c>
      <c r="I226" s="351">
        <f t="shared" si="66"/>
        <v>123.47667364578301</v>
      </c>
    </row>
    <row r="227" spans="1:11" s="545" customFormat="1" ht="21.95" customHeight="1">
      <c r="A227" s="347"/>
      <c r="B227" s="546" t="s">
        <v>324</v>
      </c>
      <c r="C227" s="544" t="s">
        <v>55</v>
      </c>
      <c r="D227" s="456">
        <v>90000</v>
      </c>
      <c r="E227" s="369">
        <v>115000</v>
      </c>
      <c r="F227" s="369">
        <v>102005</v>
      </c>
      <c r="G227" s="369">
        <v>138000</v>
      </c>
      <c r="H227" s="351">
        <f t="shared" si="65"/>
        <v>113.33888888888887</v>
      </c>
      <c r="I227" s="351">
        <f t="shared" si="66"/>
        <v>135.28748590755356</v>
      </c>
    </row>
    <row r="228" spans="1:11" ht="21.95" customHeight="1">
      <c r="A228" s="347"/>
      <c r="B228" s="366" t="s">
        <v>325</v>
      </c>
      <c r="C228" s="543" t="s">
        <v>567</v>
      </c>
      <c r="D228" s="369">
        <v>319000</v>
      </c>
      <c r="E228" s="369">
        <v>380000</v>
      </c>
      <c r="F228" s="369">
        <v>337060</v>
      </c>
      <c r="G228" s="369">
        <v>445000</v>
      </c>
      <c r="H228" s="351">
        <f t="shared" si="65"/>
        <v>105.6614420062696</v>
      </c>
      <c r="I228" s="351">
        <f t="shared" si="66"/>
        <v>132.02397199311696</v>
      </c>
    </row>
    <row r="229" spans="1:11" ht="21.95" customHeight="1">
      <c r="A229" s="347"/>
      <c r="B229" s="366" t="s">
        <v>326</v>
      </c>
      <c r="C229" s="543" t="s">
        <v>568</v>
      </c>
      <c r="D229" s="456">
        <v>1749</v>
      </c>
      <c r="E229" s="369">
        <v>1950</v>
      </c>
      <c r="F229" s="456">
        <v>1729.65</v>
      </c>
      <c r="G229" s="369">
        <v>2170</v>
      </c>
      <c r="H229" s="351">
        <f t="shared" si="65"/>
        <v>98.893653516295032</v>
      </c>
      <c r="I229" s="351">
        <f t="shared" si="66"/>
        <v>125.45890787153469</v>
      </c>
    </row>
    <row r="230" spans="1:11" ht="21.95" customHeight="1">
      <c r="A230" s="347"/>
      <c r="B230" s="366" t="s">
        <v>327</v>
      </c>
      <c r="C230" s="543" t="s">
        <v>568</v>
      </c>
      <c r="D230" s="456">
        <v>4795</v>
      </c>
      <c r="E230" s="369">
        <v>5600</v>
      </c>
      <c r="F230" s="456">
        <v>4967.2</v>
      </c>
      <c r="G230" s="369">
        <v>6520</v>
      </c>
      <c r="H230" s="351">
        <f t="shared" si="65"/>
        <v>103.5912408759124</v>
      </c>
      <c r="I230" s="351">
        <f t="shared" si="66"/>
        <v>131.26107263649541</v>
      </c>
    </row>
    <row r="231" spans="1:11" ht="21.95" customHeight="1">
      <c r="A231" s="347"/>
      <c r="B231" s="366" t="s">
        <v>328</v>
      </c>
      <c r="C231" s="543" t="s">
        <v>569</v>
      </c>
      <c r="D231" s="369">
        <v>17172</v>
      </c>
      <c r="E231" s="369">
        <v>19500</v>
      </c>
      <c r="F231" s="456">
        <v>17296.5</v>
      </c>
      <c r="G231" s="369">
        <v>21750</v>
      </c>
      <c r="H231" s="351">
        <f t="shared" si="65"/>
        <v>100.72501747030049</v>
      </c>
      <c r="I231" s="351">
        <f t="shared" si="66"/>
        <v>125.7479836961235</v>
      </c>
    </row>
    <row r="232" spans="1:11" s="550" customFormat="1" ht="29.25" customHeight="1">
      <c r="A232" s="336" t="s">
        <v>56</v>
      </c>
      <c r="B232" s="547" t="s">
        <v>82</v>
      </c>
      <c r="C232" s="505"/>
      <c r="D232" s="548"/>
      <c r="E232" s="548"/>
      <c r="F232" s="548"/>
      <c r="G232" s="548"/>
      <c r="H232" s="549"/>
      <c r="I232" s="336"/>
    </row>
    <row r="233" spans="1:11" s="552" customFormat="1" ht="28.5" customHeight="1">
      <c r="A233" s="421">
        <v>1</v>
      </c>
      <c r="B233" s="551" t="s">
        <v>171</v>
      </c>
      <c r="C233" s="432"/>
      <c r="D233" s="421"/>
      <c r="E233" s="421"/>
      <c r="F233" s="421"/>
      <c r="G233" s="408"/>
      <c r="H233" s="421"/>
      <c r="I233" s="421"/>
    </row>
    <row r="234" spans="1:11" s="555" customFormat="1" ht="21.95" customHeight="1">
      <c r="A234" s="432"/>
      <c r="B234" s="553" t="s">
        <v>172</v>
      </c>
      <c r="C234" s="432" t="s">
        <v>5</v>
      </c>
      <c r="D234" s="369">
        <v>24237.765107123516</v>
      </c>
      <c r="E234" s="369">
        <v>25800</v>
      </c>
      <c r="F234" s="369">
        <v>25838.875</v>
      </c>
      <c r="G234" s="369">
        <f>F234*1.07</f>
        <v>27647.596250000002</v>
      </c>
      <c r="H234" s="351">
        <f t="shared" ref="H234:H235" si="67">F234/D234*100</f>
        <v>106.60584788160156</v>
      </c>
      <c r="I234" s="351">
        <f t="shared" ref="I234:I235" si="68">G234/F234*100</f>
        <v>107</v>
      </c>
      <c r="J234" s="554"/>
      <c r="K234" s="554"/>
    </row>
    <row r="235" spans="1:11" s="555" customFormat="1" ht="21.95" customHeight="1">
      <c r="A235" s="432"/>
      <c r="B235" s="553" t="s">
        <v>173</v>
      </c>
      <c r="C235" s="432" t="s">
        <v>5</v>
      </c>
      <c r="D235" s="369">
        <v>39946.968014014812</v>
      </c>
      <c r="E235" s="369">
        <v>43000</v>
      </c>
      <c r="F235" s="369">
        <v>42896.665904503956</v>
      </c>
      <c r="G235" s="369">
        <f>F235*1.08</f>
        <v>46328.399176864274</v>
      </c>
      <c r="H235" s="351">
        <f t="shared" si="67"/>
        <v>107.38403447654473</v>
      </c>
      <c r="I235" s="351">
        <f t="shared" si="68"/>
        <v>108</v>
      </c>
    </row>
    <row r="236" spans="1:11" s="552" customFormat="1" ht="29.25" customHeight="1">
      <c r="A236" s="421">
        <v>2</v>
      </c>
      <c r="B236" s="541" t="s">
        <v>174</v>
      </c>
      <c r="C236" s="556" t="s">
        <v>5</v>
      </c>
      <c r="D236" s="491">
        <v>29362</v>
      </c>
      <c r="E236" s="491">
        <v>32500</v>
      </c>
      <c r="F236" s="491">
        <v>34032</v>
      </c>
      <c r="G236" s="491">
        <v>37000</v>
      </c>
      <c r="H236" s="362">
        <f t="shared" ref="H236" si="69">F236/D236*100</f>
        <v>115.90491110959744</v>
      </c>
      <c r="I236" s="362">
        <f t="shared" ref="I236" si="70">G236/F236*100</f>
        <v>108.72120357310766</v>
      </c>
    </row>
    <row r="237" spans="1:11" ht="34.5" customHeight="1">
      <c r="A237" s="557">
        <v>3</v>
      </c>
      <c r="B237" s="558" t="s">
        <v>196</v>
      </c>
      <c r="C237" s="557" t="str">
        <f>C238</f>
        <v>Nghìn lượt người</v>
      </c>
      <c r="D237" s="491">
        <v>1000</v>
      </c>
      <c r="E237" s="559">
        <v>1167</v>
      </c>
      <c r="F237" s="559">
        <v>500</v>
      </c>
      <c r="G237" s="559">
        <v>1000</v>
      </c>
      <c r="H237" s="362">
        <f t="shared" ref="H237:H239" si="71">F237/D237*100</f>
        <v>50</v>
      </c>
      <c r="I237" s="362">
        <f t="shared" ref="I237:I239" si="72">G237/F237*100</f>
        <v>200</v>
      </c>
    </row>
    <row r="238" spans="1:11" ht="37.5">
      <c r="A238" s="320"/>
      <c r="B238" s="560" t="s">
        <v>274</v>
      </c>
      <c r="C238" s="320" t="s">
        <v>197</v>
      </c>
      <c r="D238" s="561">
        <v>988</v>
      </c>
      <c r="E238" s="535">
        <v>1150</v>
      </c>
      <c r="F238" s="561">
        <v>492</v>
      </c>
      <c r="G238" s="535">
        <v>985</v>
      </c>
      <c r="H238" s="351">
        <f t="shared" si="71"/>
        <v>49.797570850202426</v>
      </c>
      <c r="I238" s="351">
        <f t="shared" si="72"/>
        <v>200.20325203252031</v>
      </c>
    </row>
    <row r="239" spans="1:11" ht="37.5">
      <c r="A239" s="320"/>
      <c r="B239" s="560" t="s">
        <v>273</v>
      </c>
      <c r="C239" s="320" t="s">
        <v>197</v>
      </c>
      <c r="D239" s="561">
        <v>12</v>
      </c>
      <c r="E239" s="535">
        <v>17</v>
      </c>
      <c r="F239" s="561">
        <v>8</v>
      </c>
      <c r="G239" s="535">
        <v>15</v>
      </c>
      <c r="H239" s="351">
        <f t="shared" si="71"/>
        <v>66.666666666666657</v>
      </c>
      <c r="I239" s="351">
        <f t="shared" si="72"/>
        <v>187.5</v>
      </c>
    </row>
    <row r="240" spans="1:11" s="566" customFormat="1" ht="30" customHeight="1">
      <c r="A240" s="562" t="s">
        <v>60</v>
      </c>
      <c r="B240" s="563" t="s">
        <v>198</v>
      </c>
      <c r="C240" s="564"/>
      <c r="D240" s="565"/>
      <c r="E240" s="565"/>
      <c r="F240" s="565"/>
      <c r="G240" s="565"/>
      <c r="H240" s="564"/>
      <c r="I240" s="564"/>
    </row>
    <row r="241" spans="1:10" s="571" customFormat="1" ht="28.5" customHeight="1">
      <c r="A241" s="567">
        <v>1</v>
      </c>
      <c r="B241" s="558" t="s">
        <v>208</v>
      </c>
      <c r="C241" s="567"/>
      <c r="D241" s="568"/>
      <c r="E241" s="568"/>
      <c r="F241" s="568"/>
      <c r="G241" s="569"/>
      <c r="H241" s="569"/>
      <c r="I241" s="570"/>
    </row>
    <row r="242" spans="1:10" s="566" customFormat="1" ht="21.75" customHeight="1">
      <c r="A242" s="572"/>
      <c r="B242" s="573" t="s">
        <v>329</v>
      </c>
      <c r="C242" s="574" t="s">
        <v>58</v>
      </c>
      <c r="D242" s="575">
        <v>12</v>
      </c>
      <c r="E242" s="575">
        <v>12</v>
      </c>
      <c r="F242" s="575">
        <v>12</v>
      </c>
      <c r="G242" s="575">
        <v>12</v>
      </c>
      <c r="H242" s="576" t="s">
        <v>51</v>
      </c>
      <c r="I242" s="577" t="s">
        <v>51</v>
      </c>
    </row>
    <row r="243" spans="1:10" s="566" customFormat="1" ht="21" customHeight="1">
      <c r="A243" s="574"/>
      <c r="B243" s="578" t="s">
        <v>314</v>
      </c>
      <c r="C243" s="574" t="s">
        <v>58</v>
      </c>
      <c r="D243" s="323">
        <v>5</v>
      </c>
      <c r="E243" s="323">
        <v>5</v>
      </c>
      <c r="F243" s="323">
        <v>5</v>
      </c>
      <c r="G243" s="323">
        <v>5</v>
      </c>
      <c r="H243" s="579" t="s">
        <v>51</v>
      </c>
      <c r="I243" s="572" t="s">
        <v>51</v>
      </c>
    </row>
    <row r="244" spans="1:10" s="566" customFormat="1" ht="19.5" customHeight="1">
      <c r="A244" s="574"/>
      <c r="B244" s="578" t="s">
        <v>582</v>
      </c>
      <c r="C244" s="574" t="str">
        <f>C243</f>
        <v>DN</v>
      </c>
      <c r="D244" s="323">
        <v>7</v>
      </c>
      <c r="E244" s="323">
        <v>7</v>
      </c>
      <c r="F244" s="323">
        <v>7</v>
      </c>
      <c r="G244" s="323">
        <v>7</v>
      </c>
      <c r="H244" s="579" t="s">
        <v>51</v>
      </c>
      <c r="I244" s="572" t="s">
        <v>51</v>
      </c>
    </row>
    <row r="245" spans="1:10" s="566" customFormat="1" ht="21.75" customHeight="1">
      <c r="A245" s="572"/>
      <c r="B245" s="573" t="s">
        <v>330</v>
      </c>
      <c r="C245" s="574" t="s">
        <v>58</v>
      </c>
      <c r="D245" s="580">
        <v>0</v>
      </c>
      <c r="E245" s="580">
        <v>0</v>
      </c>
      <c r="F245" s="580">
        <v>0</v>
      </c>
      <c r="G245" s="580">
        <v>0</v>
      </c>
      <c r="H245" s="576" t="s">
        <v>51</v>
      </c>
      <c r="I245" s="572" t="s">
        <v>51</v>
      </c>
    </row>
    <row r="246" spans="1:10" s="566" customFormat="1" ht="43.5" customHeight="1">
      <c r="A246" s="572"/>
      <c r="B246" s="581" t="s">
        <v>331</v>
      </c>
      <c r="C246" s="574" t="s">
        <v>58</v>
      </c>
      <c r="D246" s="580">
        <v>8</v>
      </c>
      <c r="E246" s="580">
        <v>8</v>
      </c>
      <c r="F246" s="580"/>
      <c r="G246" s="580"/>
      <c r="H246" s="576" t="s">
        <v>51</v>
      </c>
      <c r="I246" s="572" t="s">
        <v>51</v>
      </c>
    </row>
    <row r="247" spans="1:10" s="566" customFormat="1" ht="20.100000000000001" customHeight="1">
      <c r="A247" s="572"/>
      <c r="B247" s="573" t="s">
        <v>332</v>
      </c>
      <c r="C247" s="574" t="s">
        <v>5</v>
      </c>
      <c r="D247" s="323">
        <v>874</v>
      </c>
      <c r="E247" s="323">
        <v>874</v>
      </c>
      <c r="F247" s="323">
        <v>874</v>
      </c>
      <c r="G247" s="323">
        <v>874</v>
      </c>
      <c r="H247" s="382">
        <f>ROUND(F247/D247*100,2)</f>
        <v>100</v>
      </c>
      <c r="I247" s="382">
        <f>ROUND(G247/F247*100,2)</f>
        <v>100</v>
      </c>
    </row>
    <row r="248" spans="1:10" s="566" customFormat="1" ht="20.100000000000001" customHeight="1">
      <c r="A248" s="572"/>
      <c r="B248" s="573" t="s">
        <v>333</v>
      </c>
      <c r="C248" s="574" t="s">
        <v>5</v>
      </c>
      <c r="D248" s="323">
        <v>874</v>
      </c>
      <c r="E248" s="323">
        <v>874</v>
      </c>
      <c r="F248" s="323">
        <v>874</v>
      </c>
      <c r="G248" s="323">
        <v>874</v>
      </c>
      <c r="H248" s="382">
        <f>ROUND(F248/D248*100,2)</f>
        <v>100</v>
      </c>
      <c r="I248" s="382">
        <f>ROUND(G248/F248*100,2)</f>
        <v>100</v>
      </c>
    </row>
    <row r="249" spans="1:10" s="566" customFormat="1" ht="21.75" customHeight="1">
      <c r="A249" s="572"/>
      <c r="B249" s="573" t="s">
        <v>334</v>
      </c>
      <c r="C249" s="574" t="s">
        <v>5</v>
      </c>
      <c r="D249" s="582">
        <f>'Bieu 2'!D10+'Bieu 2'!D11</f>
        <v>568.35699999999997</v>
      </c>
      <c r="E249" s="582">
        <f>'Bieu 2'!E10+'Bieu 2'!E11</f>
        <v>455</v>
      </c>
      <c r="F249" s="582">
        <f>'Bieu 2'!F10+'Bieu 2'!F11</f>
        <v>435</v>
      </c>
      <c r="G249" s="582">
        <f>'Bieu 2'!G10+'Bieu 2'!G11</f>
        <v>410</v>
      </c>
      <c r="H249" s="382">
        <f>ROUND(F249/D249*100,2)</f>
        <v>76.540000000000006</v>
      </c>
      <c r="I249" s="382">
        <f>ROUND(G249/F249*100,2)</f>
        <v>94.25</v>
      </c>
    </row>
    <row r="250" spans="1:10" s="566" customFormat="1" ht="31.5" customHeight="1">
      <c r="A250" s="570">
        <v>2</v>
      </c>
      <c r="B250" s="583" t="s">
        <v>77</v>
      </c>
      <c r="C250" s="570"/>
      <c r="D250" s="324"/>
      <c r="E250" s="324"/>
      <c r="F250" s="582"/>
      <c r="G250" s="569"/>
      <c r="H250" s="382"/>
      <c r="I250" s="382"/>
    </row>
    <row r="251" spans="1:10" s="64" customFormat="1" ht="21.95" customHeight="1">
      <c r="A251" s="597"/>
      <c r="B251" s="598" t="s">
        <v>335</v>
      </c>
      <c r="C251" s="599" t="s">
        <v>58</v>
      </c>
      <c r="D251" s="65">
        <v>10837</v>
      </c>
      <c r="E251" s="65">
        <f>+D251+E252-80</f>
        <v>12107</v>
      </c>
      <c r="F251" s="65">
        <v>12107</v>
      </c>
      <c r="G251" s="65">
        <f>+F251+G252-80</f>
        <v>13427</v>
      </c>
      <c r="H251" s="600">
        <f t="shared" ref="H251:H255" si="73">ROUND(F251/D251*100,2)</f>
        <v>111.72</v>
      </c>
      <c r="I251" s="600">
        <f t="shared" ref="I251:I256" si="74">ROUND(G251/F251*100,2)</f>
        <v>110.9</v>
      </c>
    </row>
    <row r="252" spans="1:10" s="64" customFormat="1" ht="21.95" customHeight="1">
      <c r="A252" s="597"/>
      <c r="B252" s="598" t="s">
        <v>336</v>
      </c>
      <c r="C252" s="599" t="s">
        <v>58</v>
      </c>
      <c r="D252" s="65">
        <v>1348</v>
      </c>
      <c r="E252" s="65">
        <v>1350</v>
      </c>
      <c r="F252" s="65">
        <v>1350</v>
      </c>
      <c r="G252" s="65">
        <v>1400</v>
      </c>
      <c r="H252" s="600">
        <f t="shared" si="73"/>
        <v>100.15</v>
      </c>
      <c r="I252" s="600">
        <f t="shared" si="74"/>
        <v>103.7</v>
      </c>
      <c r="J252" s="319"/>
    </row>
    <row r="253" spans="1:10" s="64" customFormat="1" ht="37.5">
      <c r="A253" s="601"/>
      <c r="B253" s="602" t="s">
        <v>570</v>
      </c>
      <c r="C253" s="599" t="s">
        <v>58</v>
      </c>
      <c r="D253" s="65">
        <v>6058</v>
      </c>
      <c r="E253" s="65">
        <v>7000</v>
      </c>
      <c r="F253" s="65">
        <f>D253+800</f>
        <v>6858</v>
      </c>
      <c r="G253" s="65">
        <f>F253+800</f>
        <v>7658</v>
      </c>
      <c r="H253" s="600">
        <f t="shared" si="73"/>
        <v>113.21</v>
      </c>
      <c r="I253" s="600">
        <f t="shared" si="74"/>
        <v>111.67</v>
      </c>
    </row>
    <row r="254" spans="1:10" s="64" customFormat="1" ht="21.95" customHeight="1">
      <c r="A254" s="601"/>
      <c r="B254" s="603" t="s">
        <v>337</v>
      </c>
      <c r="C254" s="599" t="s">
        <v>58</v>
      </c>
      <c r="D254" s="65">
        <v>2000</v>
      </c>
      <c r="E254" s="65">
        <v>2200</v>
      </c>
      <c r="F254" s="65">
        <v>2000</v>
      </c>
      <c r="G254" s="65">
        <v>2200</v>
      </c>
      <c r="H254" s="600">
        <f t="shared" si="73"/>
        <v>100</v>
      </c>
      <c r="I254" s="600">
        <f t="shared" si="74"/>
        <v>110</v>
      </c>
    </row>
    <row r="255" spans="1:10" s="64" customFormat="1" ht="21.95" customHeight="1">
      <c r="A255" s="597"/>
      <c r="B255" s="603" t="s">
        <v>338</v>
      </c>
      <c r="C255" s="66" t="s">
        <v>6</v>
      </c>
      <c r="D255" s="65">
        <v>254500</v>
      </c>
      <c r="E255" s="65">
        <v>272000</v>
      </c>
      <c r="F255" s="65">
        <f>+E255</f>
        <v>272000</v>
      </c>
      <c r="G255" s="65">
        <v>289000</v>
      </c>
      <c r="H255" s="600">
        <f t="shared" si="73"/>
        <v>106.88</v>
      </c>
      <c r="I255" s="600">
        <f t="shared" si="74"/>
        <v>106.25</v>
      </c>
    </row>
    <row r="256" spans="1:10" s="566" customFormat="1" ht="21.95" customHeight="1">
      <c r="A256" s="572"/>
      <c r="B256" s="573" t="s">
        <v>334</v>
      </c>
      <c r="C256" s="574" t="s">
        <v>5</v>
      </c>
      <c r="D256" s="324">
        <f>'Bieu 2'!D12+'Bieu 2'!D13</f>
        <v>2215.8109999999997</v>
      </c>
      <c r="E256" s="324">
        <f>'Bieu 2'!E12+'Bieu 2'!E13</f>
        <v>2025</v>
      </c>
      <c r="F256" s="324">
        <f>'Bieu 2'!F12+'Bieu 2'!F13</f>
        <v>1873</v>
      </c>
      <c r="G256" s="324">
        <f>'Bieu 2'!G12+'Bieu 2'!G13</f>
        <v>2153</v>
      </c>
      <c r="H256" s="382">
        <f>ROUND(F256/D256*100,2)</f>
        <v>84.53</v>
      </c>
      <c r="I256" s="382">
        <f t="shared" si="74"/>
        <v>114.95</v>
      </c>
    </row>
    <row r="257" spans="1:12" ht="24.75" customHeight="1">
      <c r="A257" s="557" t="s">
        <v>200</v>
      </c>
      <c r="B257" s="558" t="s">
        <v>199</v>
      </c>
      <c r="C257" s="557"/>
      <c r="D257" s="557"/>
      <c r="E257" s="558"/>
      <c r="F257" s="558"/>
      <c r="G257" s="558"/>
      <c r="H257" s="382"/>
      <c r="I257" s="382"/>
    </row>
    <row r="258" spans="1:12" ht="24.95" customHeight="1">
      <c r="A258" s="557"/>
      <c r="B258" s="321" t="s">
        <v>571</v>
      </c>
      <c r="C258" s="320" t="str">
        <f>C260</f>
        <v>HTX</v>
      </c>
      <c r="D258" s="604">
        <v>732</v>
      </c>
      <c r="E258" s="604">
        <v>775</v>
      </c>
      <c r="F258" s="604">
        <v>775</v>
      </c>
      <c r="G258" s="604">
        <v>835</v>
      </c>
      <c r="H258" s="382">
        <f t="shared" ref="H258" si="75">ROUND(F258/D258*100,2)</f>
        <v>105.87</v>
      </c>
      <c r="I258" s="382">
        <f t="shared" ref="I258" si="76">ROUND(G258/F258*100,2)</f>
        <v>107.74</v>
      </c>
    </row>
    <row r="259" spans="1:12" s="518" customFormat="1" ht="24.95" customHeight="1">
      <c r="A259" s="588"/>
      <c r="B259" s="605" t="s">
        <v>276</v>
      </c>
      <c r="C259" s="606" t="s">
        <v>275</v>
      </c>
      <c r="D259" s="607">
        <v>104</v>
      </c>
      <c r="E259" s="607">
        <v>60</v>
      </c>
      <c r="F259" s="584">
        <v>60</v>
      </c>
      <c r="G259" s="584">
        <v>60</v>
      </c>
      <c r="H259" s="608">
        <f>F259/D259*100</f>
        <v>57.692307692307686</v>
      </c>
      <c r="I259" s="608">
        <f>G259/F259*100</f>
        <v>100</v>
      </c>
    </row>
    <row r="260" spans="1:12" ht="37.5">
      <c r="A260" s="320"/>
      <c r="B260" s="321" t="s">
        <v>572</v>
      </c>
      <c r="C260" s="322" t="s">
        <v>275</v>
      </c>
      <c r="D260" s="323">
        <v>353</v>
      </c>
      <c r="E260" s="323">
        <f>D260+E259</f>
        <v>413</v>
      </c>
      <c r="F260" s="324">
        <f>E260</f>
        <v>413</v>
      </c>
      <c r="G260" s="324">
        <f>F260+G259</f>
        <v>473</v>
      </c>
      <c r="H260" s="325">
        <f t="shared" ref="H260:H267" si="77">F260/D260*100</f>
        <v>116.99716713881018</v>
      </c>
      <c r="I260" s="325">
        <f>G260/F260*100</f>
        <v>114.5278450363196</v>
      </c>
      <c r="L260" s="327"/>
    </row>
    <row r="261" spans="1:12" ht="24.95" customHeight="1">
      <c r="A261" s="585"/>
      <c r="B261" s="586" t="s">
        <v>339</v>
      </c>
      <c r="C261" s="329" t="s">
        <v>6</v>
      </c>
      <c r="D261" s="323">
        <v>9865</v>
      </c>
      <c r="E261" s="323">
        <v>8259</v>
      </c>
      <c r="F261" s="324">
        <v>8259</v>
      </c>
      <c r="G261" s="323">
        <v>8300</v>
      </c>
      <c r="H261" s="325">
        <f t="shared" si="77"/>
        <v>83.720223010643693</v>
      </c>
      <c r="I261" s="325">
        <f t="shared" ref="I261:I267" si="78">G261/F261*100</f>
        <v>100.49642813899989</v>
      </c>
    </row>
    <row r="262" spans="1:12" ht="24.95" customHeight="1">
      <c r="A262" s="320"/>
      <c r="B262" s="328" t="s">
        <v>340</v>
      </c>
      <c r="C262" s="329" t="s">
        <v>6</v>
      </c>
      <c r="D262" s="323">
        <v>3900</v>
      </c>
      <c r="E262" s="323">
        <v>3600</v>
      </c>
      <c r="F262" s="324">
        <v>3600</v>
      </c>
      <c r="G262" s="324">
        <v>3650</v>
      </c>
      <c r="H262" s="325">
        <f t="shared" si="77"/>
        <v>92.307692307692307</v>
      </c>
      <c r="I262" s="325">
        <f t="shared" si="78"/>
        <v>101.38888888888889</v>
      </c>
    </row>
    <row r="263" spans="1:12" ht="24.95" customHeight="1">
      <c r="A263" s="320"/>
      <c r="B263" s="587" t="s">
        <v>309</v>
      </c>
      <c r="C263" s="329" t="s">
        <v>6</v>
      </c>
      <c r="D263" s="323">
        <v>400</v>
      </c>
      <c r="E263" s="323">
        <v>400</v>
      </c>
      <c r="F263" s="324">
        <v>400</v>
      </c>
      <c r="G263" s="324">
        <v>400</v>
      </c>
      <c r="H263" s="325">
        <f t="shared" si="77"/>
        <v>100</v>
      </c>
      <c r="I263" s="325">
        <f t="shared" si="78"/>
        <v>100</v>
      </c>
    </row>
    <row r="264" spans="1:12" ht="24.95" customHeight="1">
      <c r="A264" s="588"/>
      <c r="B264" s="586" t="s">
        <v>341</v>
      </c>
      <c r="C264" s="329" t="s">
        <v>5</v>
      </c>
      <c r="D264" s="589">
        <v>4.5999999999999996</v>
      </c>
      <c r="E264" s="589">
        <v>5.3</v>
      </c>
      <c r="F264" s="582">
        <v>5</v>
      </c>
      <c r="G264" s="579">
        <v>5.75</v>
      </c>
      <c r="H264" s="325">
        <f t="shared" si="77"/>
        <v>108.69565217391306</v>
      </c>
      <c r="I264" s="325">
        <f t="shared" si="78"/>
        <v>114.99999999999999</v>
      </c>
    </row>
    <row r="265" spans="1:12" ht="24.95" customHeight="1">
      <c r="A265" s="320"/>
      <c r="B265" s="586" t="s">
        <v>342</v>
      </c>
      <c r="C265" s="329" t="s">
        <v>5</v>
      </c>
      <c r="D265" s="609">
        <v>0.18</v>
      </c>
      <c r="E265" s="609">
        <v>0.15</v>
      </c>
      <c r="F265" s="610">
        <v>0.1</v>
      </c>
      <c r="G265" s="611">
        <v>0.15</v>
      </c>
      <c r="H265" s="325">
        <f t="shared" si="77"/>
        <v>55.555555555555557</v>
      </c>
      <c r="I265" s="325">
        <f t="shared" si="78"/>
        <v>149.99999999999997</v>
      </c>
    </row>
    <row r="266" spans="1:12" ht="24.95" customHeight="1">
      <c r="A266" s="320"/>
      <c r="B266" s="586" t="s">
        <v>343</v>
      </c>
      <c r="C266" s="329" t="s">
        <v>6</v>
      </c>
      <c r="D266" s="323">
        <v>2424</v>
      </c>
      <c r="E266" s="323">
        <v>2319</v>
      </c>
      <c r="F266" s="324">
        <v>2530</v>
      </c>
      <c r="G266" s="324">
        <v>2680</v>
      </c>
      <c r="H266" s="325">
        <f t="shared" si="77"/>
        <v>104.37293729372936</v>
      </c>
      <c r="I266" s="325">
        <f t="shared" si="78"/>
        <v>105.92885375494072</v>
      </c>
    </row>
    <row r="267" spans="1:12" ht="35.1" customHeight="1">
      <c r="A267" s="320"/>
      <c r="B267" s="586" t="s">
        <v>344</v>
      </c>
      <c r="C267" s="329" t="s">
        <v>277</v>
      </c>
      <c r="D267" s="609">
        <v>3.95</v>
      </c>
      <c r="E267" s="609">
        <v>4</v>
      </c>
      <c r="F267" s="610">
        <v>3.8</v>
      </c>
      <c r="G267" s="582">
        <v>4</v>
      </c>
      <c r="H267" s="325">
        <f t="shared" si="77"/>
        <v>96.202531645569607</v>
      </c>
      <c r="I267" s="325">
        <f t="shared" si="78"/>
        <v>105.26315789473684</v>
      </c>
    </row>
    <row r="268" spans="1:12" ht="25.5" customHeight="1">
      <c r="A268" s="557" t="s">
        <v>201</v>
      </c>
      <c r="B268" s="558" t="s">
        <v>202</v>
      </c>
      <c r="C268" s="557"/>
      <c r="D268" s="557"/>
      <c r="E268" s="558"/>
      <c r="F268" s="558"/>
      <c r="G268" s="558"/>
      <c r="H268" s="557"/>
      <c r="I268" s="557"/>
    </row>
    <row r="269" spans="1:12" ht="37.5">
      <c r="A269" s="320"/>
      <c r="B269" s="560" t="s">
        <v>345</v>
      </c>
      <c r="C269" s="320" t="s">
        <v>203</v>
      </c>
      <c r="D269" s="350">
        <v>5</v>
      </c>
      <c r="E269" s="350">
        <v>6</v>
      </c>
      <c r="F269" s="350">
        <v>5</v>
      </c>
      <c r="G269" s="350">
        <v>6</v>
      </c>
      <c r="H269" s="325">
        <f>F269/D269*100</f>
        <v>100</v>
      </c>
      <c r="I269" s="325">
        <f>G269/F269*100</f>
        <v>120</v>
      </c>
    </row>
    <row r="270" spans="1:12" ht="35.1" customHeight="1">
      <c r="A270" s="588"/>
      <c r="B270" s="590" t="s">
        <v>204</v>
      </c>
      <c r="C270" s="588" t="s">
        <v>203</v>
      </c>
      <c r="D270" s="320">
        <v>0</v>
      </c>
      <c r="E270" s="320">
        <v>1</v>
      </c>
      <c r="F270" s="320">
        <v>0</v>
      </c>
      <c r="G270" s="320">
        <v>1</v>
      </c>
      <c r="H270" s="585" t="s">
        <v>51</v>
      </c>
      <c r="I270" s="585" t="s">
        <v>51</v>
      </c>
    </row>
    <row r="271" spans="1:12" ht="22.5" customHeight="1">
      <c r="A271" s="557" t="s">
        <v>205</v>
      </c>
      <c r="B271" s="558" t="s">
        <v>206</v>
      </c>
      <c r="C271" s="557"/>
      <c r="D271" s="557"/>
      <c r="E271" s="558"/>
      <c r="F271" s="558"/>
      <c r="G271" s="558"/>
      <c r="H271" s="557"/>
      <c r="I271" s="557"/>
    </row>
    <row r="272" spans="1:12" ht="21.95" customHeight="1">
      <c r="A272" s="320"/>
      <c r="B272" s="560" t="s">
        <v>346</v>
      </c>
      <c r="C272" s="320" t="s">
        <v>206</v>
      </c>
      <c r="D272" s="320">
        <v>841</v>
      </c>
      <c r="E272" s="320">
        <v>841</v>
      </c>
      <c r="F272" s="320">
        <v>841</v>
      </c>
      <c r="G272" s="320">
        <v>841</v>
      </c>
      <c r="H272" s="325">
        <f>F272/D272*100</f>
        <v>100</v>
      </c>
      <c r="I272" s="325">
        <f>G272/F272*100</f>
        <v>100</v>
      </c>
    </row>
    <row r="273" spans="1:9" ht="21.95" customHeight="1">
      <c r="A273" s="320"/>
      <c r="B273" s="560" t="s">
        <v>207</v>
      </c>
      <c r="C273" s="320" t="s">
        <v>206</v>
      </c>
      <c r="D273" s="320">
        <v>49</v>
      </c>
      <c r="E273" s="320">
        <v>59</v>
      </c>
      <c r="F273" s="320">
        <v>49</v>
      </c>
      <c r="G273" s="320">
        <v>59</v>
      </c>
      <c r="H273" s="325">
        <f>F273/D273*100</f>
        <v>100</v>
      </c>
      <c r="I273" s="325">
        <f>G273/F273*100</f>
        <v>120.40816326530613</v>
      </c>
    </row>
    <row r="274" spans="1:9" s="566" customFormat="1" ht="30" customHeight="1">
      <c r="A274" s="562" t="s">
        <v>61</v>
      </c>
      <c r="B274" s="563" t="s">
        <v>465</v>
      </c>
      <c r="C274" s="564"/>
      <c r="D274" s="565"/>
      <c r="E274" s="565"/>
      <c r="F274" s="565"/>
      <c r="G274" s="565"/>
      <c r="H274" s="564"/>
      <c r="I274" s="564"/>
    </row>
    <row r="275" spans="1:9" ht="24.95" customHeight="1">
      <c r="A275" s="376">
        <v>1</v>
      </c>
      <c r="B275" s="591" t="s">
        <v>466</v>
      </c>
      <c r="C275" s="592" t="str">
        <f>'Bieu 6'!C13</f>
        <v>%</v>
      </c>
      <c r="D275" s="592">
        <f>'Bieu 6'!D13</f>
        <v>21.689086066993731</v>
      </c>
      <c r="E275" s="592">
        <f>'Bieu 6'!E13</f>
        <v>22.976820128479659</v>
      </c>
      <c r="F275" s="592">
        <f>'Bieu 6'!F13</f>
        <v>22.965738758029978</v>
      </c>
      <c r="G275" s="592">
        <f>'Bieu 6'!G13</f>
        <v>23.103560790257557</v>
      </c>
      <c r="H275" s="593" t="s">
        <v>51</v>
      </c>
      <c r="I275" s="593" t="s">
        <v>51</v>
      </c>
    </row>
    <row r="276" spans="1:9" ht="24.95" customHeight="1">
      <c r="A276" s="376">
        <v>2</v>
      </c>
      <c r="B276" s="591" t="s">
        <v>467</v>
      </c>
      <c r="C276" s="376" t="str">
        <f>'Bieu 4'!C175</f>
        <v>%</v>
      </c>
      <c r="D276" s="376">
        <f>'Bieu 4'!D175</f>
        <v>66.847826086956516</v>
      </c>
      <c r="E276" s="376">
        <f>'Bieu 4'!E175</f>
        <v>75</v>
      </c>
      <c r="F276" s="376">
        <f>'Bieu 4'!F175</f>
        <v>75</v>
      </c>
      <c r="G276" s="376">
        <f>'Bieu 4'!G175</f>
        <v>78.8</v>
      </c>
      <c r="H276" s="593" t="s">
        <v>51</v>
      </c>
      <c r="I276" s="593" t="s">
        <v>51</v>
      </c>
    </row>
    <row r="277" spans="1:9" s="518" customFormat="1" ht="24.95" customHeight="1">
      <c r="A277" s="510"/>
      <c r="B277" s="594" t="s">
        <v>469</v>
      </c>
      <c r="C277" s="517" t="s">
        <v>34</v>
      </c>
      <c r="D277" s="517">
        <v>0</v>
      </c>
      <c r="E277" s="594"/>
      <c r="F277" s="594">
        <v>0</v>
      </c>
      <c r="G277" s="468">
        <v>1.1000000000000001</v>
      </c>
      <c r="H277" s="595" t="s">
        <v>51</v>
      </c>
      <c r="I277" s="595" t="s">
        <v>51</v>
      </c>
    </row>
  </sheetData>
  <mergeCells count="9">
    <mergeCell ref="A1:I1"/>
    <mergeCell ref="B2:I2"/>
    <mergeCell ref="G4:G5"/>
    <mergeCell ref="H4:I4"/>
    <mergeCell ref="A4:A5"/>
    <mergeCell ref="D4:D5"/>
    <mergeCell ref="E4:F4"/>
    <mergeCell ref="B4:B5"/>
    <mergeCell ref="C4:C5"/>
  </mergeCells>
  <phoneticPr fontId="0" type="noConversion"/>
  <printOptions horizontalCentered="1"/>
  <pageMargins left="0.7" right="0.7" top="1" bottom="0.7" header="0.36" footer="0.31496062992126"/>
  <pageSetup paperSize="9" scale="86" orientation="landscape" r:id="rId1"/>
  <headerFooter alignWithMargins="0">
    <oddFooter>&amp;C&amp;"Times New Roman,Regular"&amp;14&amp;P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Zeros="0" topLeftCell="A19" zoomScaleNormal="100" workbookViewId="0">
      <selection activeCell="K23" sqref="K23"/>
    </sheetView>
  </sheetViews>
  <sheetFormatPr defaultColWidth="12.5703125" defaultRowHeight="18.75"/>
  <cols>
    <col min="1" max="1" width="6" style="18" customWidth="1"/>
    <col min="2" max="2" width="41.42578125" style="20" customWidth="1"/>
    <col min="3" max="3" width="14.28515625" style="20" customWidth="1"/>
    <col min="4" max="4" width="12.7109375" style="20" customWidth="1"/>
    <col min="5" max="5" width="14.42578125" style="20" customWidth="1"/>
    <col min="6" max="6" width="14.5703125" style="20" customWidth="1"/>
    <col min="7" max="9" width="12.7109375" style="20" customWidth="1"/>
    <col min="10" max="16384" width="12.5703125" style="20"/>
  </cols>
  <sheetData>
    <row r="1" spans="1:11" s="184" customFormat="1" ht="24.95" customHeight="1">
      <c r="A1" s="644" t="s">
        <v>477</v>
      </c>
      <c r="B1" s="644"/>
      <c r="C1" s="644"/>
      <c r="D1" s="644"/>
      <c r="E1" s="644"/>
      <c r="F1" s="644"/>
      <c r="G1" s="644"/>
      <c r="H1" s="644"/>
      <c r="I1" s="644"/>
    </row>
    <row r="2" spans="1:11" ht="24" customHeight="1">
      <c r="A2" s="645" t="s">
        <v>470</v>
      </c>
      <c r="B2" s="645"/>
      <c r="C2" s="645"/>
      <c r="D2" s="645"/>
      <c r="E2" s="645"/>
      <c r="F2" s="645"/>
      <c r="G2" s="645"/>
      <c r="H2" s="645"/>
      <c r="I2" s="645"/>
    </row>
    <row r="3" spans="1:11" s="214" customFormat="1" ht="20.25" customHeight="1">
      <c r="A3" s="212"/>
      <c r="B3" s="213"/>
      <c r="C3" s="213"/>
      <c r="D3" s="213"/>
      <c r="E3" s="213"/>
      <c r="F3" s="213"/>
      <c r="G3" s="213"/>
      <c r="H3" s="213"/>
      <c r="I3" s="213"/>
    </row>
    <row r="4" spans="1:11" s="185" customFormat="1" ht="28.5" customHeight="1">
      <c r="A4" s="647" t="s">
        <v>36</v>
      </c>
      <c r="B4" s="646" t="s">
        <v>74</v>
      </c>
      <c r="C4" s="648" t="s">
        <v>33</v>
      </c>
      <c r="D4" s="636" t="s">
        <v>480</v>
      </c>
      <c r="E4" s="636" t="s">
        <v>481</v>
      </c>
      <c r="F4" s="636"/>
      <c r="G4" s="636" t="s">
        <v>482</v>
      </c>
      <c r="H4" s="631" t="s">
        <v>29</v>
      </c>
      <c r="I4" s="632"/>
    </row>
    <row r="5" spans="1:11" s="185" customFormat="1" ht="38.25" customHeight="1">
      <c r="A5" s="647"/>
      <c r="B5" s="647"/>
      <c r="C5" s="647"/>
      <c r="D5" s="636"/>
      <c r="E5" s="29" t="s">
        <v>32</v>
      </c>
      <c r="F5" s="29" t="s">
        <v>422</v>
      </c>
      <c r="G5" s="636"/>
      <c r="H5" s="175" t="s">
        <v>483</v>
      </c>
      <c r="I5" s="175" t="s">
        <v>484</v>
      </c>
    </row>
    <row r="6" spans="1:11" s="185" customFormat="1" ht="24.95" customHeight="1">
      <c r="A6" s="612"/>
      <c r="B6" s="612" t="s">
        <v>424</v>
      </c>
      <c r="C6" s="612" t="s">
        <v>34</v>
      </c>
      <c r="D6" s="613">
        <f>D7/'Bieu 3'!D7*100</f>
        <v>48.063157708487417</v>
      </c>
      <c r="E6" s="613">
        <f>E7/'Bieu 3'!E7*100</f>
        <v>47.237080613788763</v>
      </c>
      <c r="F6" s="613">
        <f>F7/'Bieu 3'!F7*100</f>
        <v>47.404161916822609</v>
      </c>
      <c r="G6" s="613">
        <f>G7/'Bieu 3'!G7*100</f>
        <v>45.909767276796906</v>
      </c>
      <c r="H6" s="614" t="s">
        <v>51</v>
      </c>
      <c r="I6" s="614" t="s">
        <v>51</v>
      </c>
    </row>
    <row r="7" spans="1:11" ht="24.95" customHeight="1">
      <c r="A7" s="215"/>
      <c r="B7" s="216" t="s">
        <v>215</v>
      </c>
      <c r="C7" s="217" t="s">
        <v>5</v>
      </c>
      <c r="D7" s="218">
        <v>58144</v>
      </c>
      <c r="E7" s="218">
        <f t="shared" ref="E7:G7" si="0">E8+E9+E10+E11+E12+E13</f>
        <v>68260</v>
      </c>
      <c r="F7" s="218">
        <v>61504</v>
      </c>
      <c r="G7" s="218">
        <f t="shared" si="0"/>
        <v>69153.5</v>
      </c>
      <c r="H7" s="210">
        <f t="shared" ref="H7:H8" si="1">F7/D7*100</f>
        <v>105.77875619152448</v>
      </c>
      <c r="I7" s="210">
        <f t="shared" ref="I7:I8" si="2">G7/F7*100</f>
        <v>112.43740244536941</v>
      </c>
      <c r="K7" s="623"/>
    </row>
    <row r="8" spans="1:11" ht="24.95" customHeight="1">
      <c r="A8" s="188">
        <v>1</v>
      </c>
      <c r="B8" s="219" t="s">
        <v>429</v>
      </c>
      <c r="C8" s="188" t="str">
        <f>C7</f>
        <v>Tỷ đồng</v>
      </c>
      <c r="D8" s="220">
        <v>8742</v>
      </c>
      <c r="E8" s="220">
        <v>7900</v>
      </c>
      <c r="F8" s="220">
        <v>9200</v>
      </c>
      <c r="G8" s="615">
        <v>8366</v>
      </c>
      <c r="H8" s="113">
        <f t="shared" si="1"/>
        <v>105.2390757263784</v>
      </c>
      <c r="I8" s="113">
        <f t="shared" si="2"/>
        <v>90.934782608695656</v>
      </c>
    </row>
    <row r="9" spans="1:11" ht="24.95" customHeight="1">
      <c r="A9" s="188">
        <v>2</v>
      </c>
      <c r="B9" s="219" t="s">
        <v>428</v>
      </c>
      <c r="C9" s="188" t="str">
        <f>C8</f>
        <v>Tỷ đồng</v>
      </c>
      <c r="D9" s="220">
        <f>D7-D13-D12-D11-D10-D8</f>
        <v>463.39999999999964</v>
      </c>
      <c r="E9" s="220">
        <v>800</v>
      </c>
      <c r="F9" s="220">
        <f>F7-F13-F12-F11-F10-F8</f>
        <v>467.79999999999927</v>
      </c>
      <c r="G9" s="615">
        <v>922</v>
      </c>
      <c r="H9" s="113">
        <f t="shared" ref="H9:H13" si="3">F9/D9*100</f>
        <v>100.94950366853683</v>
      </c>
      <c r="I9" s="113">
        <f t="shared" ref="I9:I13" si="4">G9/F9*100</f>
        <v>197.09277469003879</v>
      </c>
      <c r="J9" s="623"/>
      <c r="K9" s="624"/>
    </row>
    <row r="10" spans="1:11" ht="24.95" customHeight="1">
      <c r="A10" s="188">
        <v>3</v>
      </c>
      <c r="B10" s="189" t="s">
        <v>259</v>
      </c>
      <c r="C10" s="188" t="str">
        <f t="shared" ref="C10:C13" si="5">C9</f>
        <v>Tỷ đồng</v>
      </c>
      <c r="D10" s="221">
        <v>73.599999999999994</v>
      </c>
      <c r="E10" s="220">
        <v>1000</v>
      </c>
      <c r="F10" s="221">
        <v>57.2</v>
      </c>
      <c r="G10" s="616"/>
      <c r="H10" s="113">
        <f t="shared" si="3"/>
        <v>77.717391304347842</v>
      </c>
      <c r="I10" s="223" t="s">
        <v>51</v>
      </c>
    </row>
    <row r="11" spans="1:11" ht="24.95" customHeight="1">
      <c r="A11" s="188">
        <v>4</v>
      </c>
      <c r="B11" s="189" t="s">
        <v>260</v>
      </c>
      <c r="C11" s="188" t="str">
        <f t="shared" si="5"/>
        <v>Tỷ đồng</v>
      </c>
      <c r="D11" s="220">
        <v>12954</v>
      </c>
      <c r="E11" s="220">
        <v>23500</v>
      </c>
      <c r="F11" s="220">
        <v>11942</v>
      </c>
      <c r="G11" s="272">
        <v>14000</v>
      </c>
      <c r="H11" s="113">
        <f t="shared" si="3"/>
        <v>92.187741238227574</v>
      </c>
      <c r="I11" s="113">
        <f t="shared" si="4"/>
        <v>117.23329425556858</v>
      </c>
      <c r="J11" s="617"/>
    </row>
    <row r="12" spans="1:11" ht="24.95" customHeight="1">
      <c r="A12" s="188">
        <v>5</v>
      </c>
      <c r="B12" s="222" t="s">
        <v>261</v>
      </c>
      <c r="C12" s="188" t="str">
        <f t="shared" si="5"/>
        <v>Tỷ đồng</v>
      </c>
      <c r="D12" s="220">
        <v>10334</v>
      </c>
      <c r="E12" s="220">
        <v>8500</v>
      </c>
      <c r="F12" s="220">
        <v>11181</v>
      </c>
      <c r="G12" s="272">
        <f>F12*1.1</f>
        <v>12299.1</v>
      </c>
      <c r="H12" s="113">
        <f t="shared" si="3"/>
        <v>108.19624540352235</v>
      </c>
      <c r="I12" s="113">
        <f t="shared" si="4"/>
        <v>110.00000000000001</v>
      </c>
    </row>
    <row r="13" spans="1:11" ht="24.95" customHeight="1">
      <c r="A13" s="188">
        <v>6</v>
      </c>
      <c r="B13" s="189" t="s">
        <v>262</v>
      </c>
      <c r="C13" s="188" t="str">
        <f t="shared" si="5"/>
        <v>Tỷ đồng</v>
      </c>
      <c r="D13" s="220">
        <v>25577</v>
      </c>
      <c r="E13" s="220">
        <v>26560</v>
      </c>
      <c r="F13" s="220">
        <v>28656</v>
      </c>
      <c r="G13" s="272">
        <f>F13*1.15+612</f>
        <v>33566.399999999994</v>
      </c>
      <c r="H13" s="113">
        <f t="shared" si="3"/>
        <v>112.03815928373149</v>
      </c>
      <c r="I13" s="113">
        <f t="shared" si="4"/>
        <v>117.13567839195977</v>
      </c>
    </row>
    <row r="14" spans="1:11" ht="24.95" customHeight="1">
      <c r="A14" s="215"/>
      <c r="B14" s="216" t="s">
        <v>423</v>
      </c>
      <c r="C14" s="217" t="s">
        <v>34</v>
      </c>
      <c r="D14" s="218">
        <f>D15+D16+D17+D18+D19+D20</f>
        <v>100</v>
      </c>
      <c r="E14" s="218">
        <f t="shared" ref="E14:G14" si="6">E15+E16+E17+E18+E19+E20</f>
        <v>100</v>
      </c>
      <c r="F14" s="218">
        <f t="shared" si="6"/>
        <v>100</v>
      </c>
      <c r="G14" s="218">
        <f t="shared" si="6"/>
        <v>100</v>
      </c>
      <c r="H14" s="210"/>
      <c r="I14" s="210"/>
    </row>
    <row r="15" spans="1:11" ht="24.95" customHeight="1">
      <c r="A15" s="188">
        <v>1</v>
      </c>
      <c r="B15" s="219" t="s">
        <v>429</v>
      </c>
      <c r="C15" s="188" t="str">
        <f>C14</f>
        <v>%</v>
      </c>
      <c r="D15" s="221">
        <f>D8/D7*100</f>
        <v>15.035085305448542</v>
      </c>
      <c r="E15" s="221">
        <f t="shared" ref="E15:G15" si="7">E8/E7*100</f>
        <v>11.573395839437445</v>
      </c>
      <c r="F15" s="221">
        <f t="shared" si="7"/>
        <v>14.958376690946931</v>
      </c>
      <c r="G15" s="221">
        <f t="shared" si="7"/>
        <v>12.097724627097689</v>
      </c>
      <c r="H15" s="223" t="s">
        <v>51</v>
      </c>
      <c r="I15" s="223" t="s">
        <v>51</v>
      </c>
    </row>
    <row r="16" spans="1:11" ht="24.95" customHeight="1">
      <c r="A16" s="188">
        <v>2</v>
      </c>
      <c r="B16" s="219" t="s">
        <v>428</v>
      </c>
      <c r="C16" s="188" t="str">
        <f>C15</f>
        <v>%</v>
      </c>
      <c r="D16" s="221">
        <f>D9/D7*100</f>
        <v>0.79698679141441875</v>
      </c>
      <c r="E16" s="221">
        <f t="shared" ref="E16:G16" si="8">E9/E7*100</f>
        <v>1.1719894520949312</v>
      </c>
      <c r="F16" s="221">
        <f t="shared" si="8"/>
        <v>0.76060093652445249</v>
      </c>
      <c r="G16" s="221">
        <f t="shared" si="8"/>
        <v>1.3332658506077062</v>
      </c>
      <c r="H16" s="223" t="s">
        <v>51</v>
      </c>
      <c r="I16" s="223" t="s">
        <v>51</v>
      </c>
    </row>
    <row r="17" spans="1:9" ht="24.95" customHeight="1">
      <c r="A17" s="188">
        <v>3</v>
      </c>
      <c r="B17" s="189" t="s">
        <v>259</v>
      </c>
      <c r="C17" s="188" t="str">
        <f t="shared" ref="C17:C20" si="9">C16</f>
        <v>%</v>
      </c>
      <c r="D17" s="221">
        <f>D10/D7*100</f>
        <v>0.12658227848101264</v>
      </c>
      <c r="E17" s="221">
        <f t="shared" ref="E17:F17" si="10">E10/E7*100</f>
        <v>1.464986815118664</v>
      </c>
      <c r="F17" s="221">
        <f t="shared" si="10"/>
        <v>9.3002081165452666E-2</v>
      </c>
      <c r="G17" s="273"/>
      <c r="H17" s="223" t="s">
        <v>51</v>
      </c>
      <c r="I17" s="223" t="s">
        <v>51</v>
      </c>
    </row>
    <row r="18" spans="1:9" ht="24.95" customHeight="1">
      <c r="A18" s="188">
        <v>4</v>
      </c>
      <c r="B18" s="189" t="s">
        <v>260</v>
      </c>
      <c r="C18" s="188" t="str">
        <f t="shared" si="9"/>
        <v>%</v>
      </c>
      <c r="D18" s="221">
        <f>D11/D7*100</f>
        <v>22.279168959823885</v>
      </c>
      <c r="E18" s="221">
        <f t="shared" ref="E18:G18" si="11">E11/E7*100</f>
        <v>34.427190155288599</v>
      </c>
      <c r="F18" s="221">
        <f t="shared" si="11"/>
        <v>19.416623309053069</v>
      </c>
      <c r="G18" s="221">
        <f t="shared" si="11"/>
        <v>20.244817688186426</v>
      </c>
      <c r="H18" s="223" t="s">
        <v>51</v>
      </c>
      <c r="I18" s="223" t="s">
        <v>51</v>
      </c>
    </row>
    <row r="19" spans="1:9" ht="24.95" customHeight="1">
      <c r="A19" s="188">
        <v>5</v>
      </c>
      <c r="B19" s="222" t="s">
        <v>261</v>
      </c>
      <c r="C19" s="188" t="str">
        <f t="shared" si="9"/>
        <v>%</v>
      </c>
      <c r="D19" s="221">
        <f>D12/D7*100</f>
        <v>17.773115024766099</v>
      </c>
      <c r="E19" s="221">
        <f t="shared" ref="E19:G19" si="12">E12/E7*100</f>
        <v>12.452387928508642</v>
      </c>
      <c r="F19" s="221">
        <f t="shared" si="12"/>
        <v>18.179305411030178</v>
      </c>
      <c r="G19" s="221">
        <f t="shared" si="12"/>
        <v>17.785216944912406</v>
      </c>
      <c r="H19" s="223" t="s">
        <v>51</v>
      </c>
      <c r="I19" s="223" t="s">
        <v>51</v>
      </c>
    </row>
    <row r="20" spans="1:9" ht="24.95" customHeight="1">
      <c r="A20" s="188">
        <v>6</v>
      </c>
      <c r="B20" s="189" t="s">
        <v>262</v>
      </c>
      <c r="C20" s="188" t="str">
        <f t="shared" si="9"/>
        <v>%</v>
      </c>
      <c r="D20" s="221">
        <f>D13/D7*100</f>
        <v>43.989061640066041</v>
      </c>
      <c r="E20" s="221">
        <f t="shared" ref="E20:G20" si="13">E13/E7*100</f>
        <v>38.910049809551715</v>
      </c>
      <c r="F20" s="221">
        <f t="shared" si="13"/>
        <v>46.592091571279916</v>
      </c>
      <c r="G20" s="221">
        <f t="shared" si="13"/>
        <v>48.538974889195771</v>
      </c>
      <c r="H20" s="223" t="s">
        <v>51</v>
      </c>
      <c r="I20" s="223" t="s">
        <v>51</v>
      </c>
    </row>
    <row r="21" spans="1:9" ht="24.95" customHeight="1">
      <c r="A21" s="215"/>
      <c r="B21" s="216" t="s">
        <v>471</v>
      </c>
      <c r="C21" s="217"/>
      <c r="D21" s="218"/>
      <c r="E21" s="218"/>
      <c r="F21" s="218"/>
      <c r="G21" s="218"/>
      <c r="H21" s="218"/>
      <c r="I21" s="218"/>
    </row>
    <row r="22" spans="1:9" ht="24.95" customHeight="1">
      <c r="A22" s="196"/>
      <c r="B22" s="197" t="s">
        <v>472</v>
      </c>
      <c r="C22" s="188" t="s">
        <v>473</v>
      </c>
      <c r="D22" s="188">
        <v>818.4</v>
      </c>
      <c r="E22" s="307" t="s">
        <v>543</v>
      </c>
      <c r="F22" s="307">
        <v>850</v>
      </c>
      <c r="G22" s="308" t="s">
        <v>545</v>
      </c>
      <c r="H22" s="113">
        <f t="shared" ref="H22" si="14">F22/D22*100</f>
        <v>103.86119257086999</v>
      </c>
      <c r="I22" s="113">
        <f>800/F22*100</f>
        <v>94.117647058823522</v>
      </c>
    </row>
    <row r="23" spans="1:9" ht="24.95" customHeight="1">
      <c r="A23" s="196"/>
      <c r="B23" s="197" t="s">
        <v>474</v>
      </c>
      <c r="C23" s="188" t="str">
        <f>C22</f>
        <v>Triệu USD</v>
      </c>
      <c r="D23" s="307">
        <v>952.62</v>
      </c>
      <c r="E23" s="308" t="s">
        <v>544</v>
      </c>
      <c r="F23" s="308">
        <v>1100</v>
      </c>
      <c r="G23" s="308" t="s">
        <v>544</v>
      </c>
      <c r="H23" s="113">
        <f t="shared" ref="H23:H26" si="15">F23/D23*100</f>
        <v>115.47101677478952</v>
      </c>
      <c r="I23" s="113">
        <f>1200/F23*100</f>
        <v>109.09090909090908</v>
      </c>
    </row>
    <row r="24" spans="1:9" ht="24.95" customHeight="1">
      <c r="A24" s="196"/>
      <c r="B24" s="197" t="s">
        <v>31</v>
      </c>
      <c r="C24" s="188"/>
      <c r="D24" s="308"/>
      <c r="E24" s="308"/>
      <c r="F24" s="308"/>
      <c r="G24" s="308"/>
      <c r="H24" s="113"/>
      <c r="I24" s="113"/>
    </row>
    <row r="25" spans="1:9" s="208" customFormat="1" ht="24.95" customHeight="1">
      <c r="A25" s="206"/>
      <c r="B25" s="207" t="s">
        <v>475</v>
      </c>
      <c r="C25" s="209" t="str">
        <f>C23</f>
        <v>Triệu USD</v>
      </c>
      <c r="D25" s="310">
        <v>397.52</v>
      </c>
      <c r="E25" s="309">
        <v>900</v>
      </c>
      <c r="F25" s="309">
        <v>900</v>
      </c>
      <c r="G25" s="309">
        <v>900</v>
      </c>
      <c r="H25" s="113">
        <f t="shared" si="15"/>
        <v>226.40370295834171</v>
      </c>
      <c r="I25" s="113">
        <f t="shared" ref="I25:I26" si="16">G25/F25*100</f>
        <v>100</v>
      </c>
    </row>
    <row r="26" spans="1:9" s="208" customFormat="1" ht="24.95" customHeight="1">
      <c r="A26" s="206"/>
      <c r="B26" s="207" t="s">
        <v>476</v>
      </c>
      <c r="C26" s="209" t="str">
        <f>C23</f>
        <v>Triệu USD</v>
      </c>
      <c r="D26" s="310">
        <f>D23-D25</f>
        <v>555.1</v>
      </c>
      <c r="E26" s="310">
        <v>300</v>
      </c>
      <c r="F26" s="310">
        <f t="shared" ref="F26" si="17">F23-F25</f>
        <v>200</v>
      </c>
      <c r="G26" s="310">
        <v>300</v>
      </c>
      <c r="H26" s="113">
        <f t="shared" si="15"/>
        <v>36.029544226265536</v>
      </c>
      <c r="I26" s="113">
        <f t="shared" si="16"/>
        <v>150</v>
      </c>
    </row>
    <row r="27" spans="1:9">
      <c r="H27" s="186"/>
      <c r="I27" s="186"/>
    </row>
    <row r="29" spans="1:9">
      <c r="F29" s="623"/>
      <c r="G29" s="624"/>
      <c r="H29" s="623"/>
      <c r="I29" s="623"/>
    </row>
    <row r="30" spans="1:9">
      <c r="F30" s="624"/>
    </row>
  </sheetData>
  <sheetProtection formatCells="0" formatColumns="0" formatRows="0" insertColumns="0" insertRows="0" insertHyperlinks="0" deleteColumns="0" deleteRows="0" sort="0" autoFilter="0" pivotTables="0"/>
  <mergeCells count="9">
    <mergeCell ref="H4:I4"/>
    <mergeCell ref="A1:I1"/>
    <mergeCell ref="A2:I2"/>
    <mergeCell ref="G4:G5"/>
    <mergeCell ref="B4:B5"/>
    <mergeCell ref="C4:C5"/>
    <mergeCell ref="A4:A5"/>
    <mergeCell ref="D4:D5"/>
    <mergeCell ref="E4:F4"/>
  </mergeCells>
  <phoneticPr fontId="162" type="noConversion"/>
  <printOptions horizontalCentered="1"/>
  <pageMargins left="0.34" right="0.37" top="0.71" bottom="0.71" header="0.39" footer="0.38"/>
  <pageSetup paperSize="9" scale="95" orientation="landscape" r:id="rId1"/>
  <headerFooter alignWithMargins="0">
    <oddHeader xml:space="preserve">&amp;R&amp;".VnTime,Regular"&amp;14
</oddHeader>
    <oddFooter xml:space="preserve">&amp;C&amp;8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7"/>
  <sheetViews>
    <sheetView tabSelected="1" topLeftCell="B1" workbookViewId="0">
      <selection activeCell="B65" sqref="B65"/>
    </sheetView>
  </sheetViews>
  <sheetFormatPr defaultRowHeight="18.75"/>
  <cols>
    <col min="1" max="1" width="5.28515625" style="28" customWidth="1"/>
    <col min="2" max="2" width="65" style="28" customWidth="1"/>
    <col min="3" max="3" width="13.5703125" style="71" customWidth="1"/>
    <col min="4" max="4" width="12.7109375" style="71" customWidth="1"/>
    <col min="5" max="5" width="12.5703125" style="71" customWidth="1"/>
    <col min="6" max="6" width="13.5703125" style="71" customWidth="1"/>
    <col min="7" max="7" width="12.5703125" style="28" customWidth="1"/>
    <col min="8" max="8" width="12.28515625" style="72" customWidth="1"/>
    <col min="9" max="9" width="12" style="72" customWidth="1"/>
    <col min="10" max="10" width="9.140625" style="28"/>
    <col min="11" max="11" width="10.7109375" style="28" bestFit="1" customWidth="1"/>
    <col min="12" max="16384" width="9.140625" style="28"/>
  </cols>
  <sheetData>
    <row r="1" spans="1:10" ht="24.95" customHeight="1">
      <c r="A1" s="630" t="s">
        <v>479</v>
      </c>
      <c r="B1" s="630"/>
      <c r="C1" s="630"/>
      <c r="D1" s="630"/>
      <c r="E1" s="630"/>
      <c r="F1" s="630"/>
      <c r="G1" s="630"/>
      <c r="H1" s="630"/>
      <c r="I1" s="630"/>
    </row>
    <row r="2" spans="1:10" ht="24.95" customHeight="1">
      <c r="A2" s="633" t="s">
        <v>478</v>
      </c>
      <c r="B2" s="633"/>
      <c r="C2" s="633"/>
      <c r="D2" s="633"/>
      <c r="E2" s="633"/>
      <c r="F2" s="633"/>
      <c r="G2" s="633"/>
      <c r="H2" s="633"/>
      <c r="I2" s="633"/>
    </row>
    <row r="3" spans="1:10" ht="24.95" customHeight="1"/>
    <row r="4" spans="1:10" ht="25.5" customHeight="1">
      <c r="A4" s="634" t="s">
        <v>36</v>
      </c>
      <c r="B4" s="635" t="s">
        <v>30</v>
      </c>
      <c r="C4" s="635" t="s">
        <v>33</v>
      </c>
      <c r="D4" s="636" t="s">
        <v>480</v>
      </c>
      <c r="E4" s="636" t="s">
        <v>481</v>
      </c>
      <c r="F4" s="636"/>
      <c r="G4" s="636" t="s">
        <v>482</v>
      </c>
      <c r="H4" s="631" t="s">
        <v>29</v>
      </c>
      <c r="I4" s="632"/>
    </row>
    <row r="5" spans="1:10" ht="41.25" customHeight="1">
      <c r="A5" s="634"/>
      <c r="B5" s="636"/>
      <c r="C5" s="634"/>
      <c r="D5" s="636"/>
      <c r="E5" s="29" t="s">
        <v>32</v>
      </c>
      <c r="F5" s="29" t="s">
        <v>422</v>
      </c>
      <c r="G5" s="636"/>
      <c r="H5" s="175" t="s">
        <v>483</v>
      </c>
      <c r="I5" s="175" t="s">
        <v>484</v>
      </c>
    </row>
    <row r="6" spans="1:10" ht="26.25" customHeight="1">
      <c r="A6" s="241">
        <v>1</v>
      </c>
      <c r="B6" s="242" t="s">
        <v>15</v>
      </c>
      <c r="C6" s="243"/>
      <c r="D6" s="262"/>
      <c r="E6" s="262"/>
      <c r="F6" s="262"/>
      <c r="G6" s="266"/>
      <c r="H6" s="265"/>
      <c r="I6" s="265"/>
    </row>
    <row r="7" spans="1:10" ht="21.95" customHeight="1">
      <c r="A7" s="195"/>
      <c r="B7" s="67" t="s">
        <v>67</v>
      </c>
      <c r="C7" s="201" t="s">
        <v>489</v>
      </c>
      <c r="D7" s="234">
        <v>1841.4259999999999</v>
      </c>
      <c r="E7" s="205">
        <v>1868</v>
      </c>
      <c r="F7" s="205">
        <v>1868</v>
      </c>
      <c r="G7" s="43">
        <v>1900.14</v>
      </c>
      <c r="H7" s="203">
        <f t="shared" ref="H7:H8" si="0">F7/D7*100</f>
        <v>101.44312071188308</v>
      </c>
      <c r="I7" s="203">
        <f t="shared" ref="I7:I8" si="1">G7/F7*100</f>
        <v>101.72055674518201</v>
      </c>
    </row>
    <row r="8" spans="1:10" ht="21.95" customHeight="1">
      <c r="A8" s="73"/>
      <c r="B8" s="74" t="s">
        <v>359</v>
      </c>
      <c r="C8" s="29" t="s">
        <v>297</v>
      </c>
      <c r="D8" s="75">
        <v>1507.6469999999999</v>
      </c>
      <c r="E8" s="35">
        <v>1533.3780999999999</v>
      </c>
      <c r="F8" s="35">
        <f>F7-F9</f>
        <v>1506.6540500315891</v>
      </c>
      <c r="G8" s="35">
        <f>G7-G9</f>
        <v>1534.808</v>
      </c>
      <c r="H8" s="113">
        <f t="shared" si="0"/>
        <v>99.934139094336345</v>
      </c>
      <c r="I8" s="113">
        <f t="shared" si="1"/>
        <v>101.86864064566252</v>
      </c>
    </row>
    <row r="9" spans="1:10" ht="21.95" customHeight="1">
      <c r="A9" s="73"/>
      <c r="B9" s="74" t="s">
        <v>360</v>
      </c>
      <c r="C9" s="29" t="s">
        <v>297</v>
      </c>
      <c r="D9" s="75">
        <f>D7-D8</f>
        <v>333.779</v>
      </c>
      <c r="E9" s="45">
        <v>333.21589999999998</v>
      </c>
      <c r="F9" s="35">
        <f>340.345949968411+11+10</f>
        <v>361.34594996841099</v>
      </c>
      <c r="G9" s="44">
        <f>361*1.012</f>
        <v>365.33199999999999</v>
      </c>
      <c r="H9" s="113">
        <f t="shared" ref="H9:H17" si="2">F9/D9*100</f>
        <v>108.25904265049957</v>
      </c>
      <c r="I9" s="113">
        <f t="shared" ref="I9:I17" si="3">G9/F9*100</f>
        <v>101.10311186051413</v>
      </c>
      <c r="J9" s="306"/>
    </row>
    <row r="10" spans="1:10" s="54" customFormat="1" ht="21.95" customHeight="1">
      <c r="A10" s="77"/>
      <c r="B10" s="74" t="s">
        <v>292</v>
      </c>
      <c r="C10" s="29" t="s">
        <v>297</v>
      </c>
      <c r="D10" s="235">
        <v>399.38846999999998</v>
      </c>
      <c r="E10" s="35">
        <v>429.20699999999999</v>
      </c>
      <c r="F10" s="35">
        <v>429</v>
      </c>
      <c r="G10" s="44">
        <f>416+23</f>
        <v>439</v>
      </c>
      <c r="H10" s="113">
        <f t="shared" si="2"/>
        <v>107.41421754113232</v>
      </c>
      <c r="I10" s="113">
        <f t="shared" si="3"/>
        <v>102.33100233100234</v>
      </c>
    </row>
    <row r="11" spans="1:10" ht="21.95" customHeight="1">
      <c r="A11" s="73"/>
      <c r="B11" s="74" t="s">
        <v>100</v>
      </c>
      <c r="C11" s="29" t="s">
        <v>297</v>
      </c>
      <c r="D11" s="235">
        <v>260.154</v>
      </c>
      <c r="E11" s="35">
        <v>263.06700000000001</v>
      </c>
      <c r="F11" s="35">
        <v>263.06700000000001</v>
      </c>
      <c r="G11" s="44">
        <v>266.01299999999998</v>
      </c>
      <c r="H11" s="113">
        <f t="shared" si="2"/>
        <v>101.11972139578864</v>
      </c>
      <c r="I11" s="113">
        <f t="shared" si="3"/>
        <v>101.11986680199341</v>
      </c>
    </row>
    <row r="12" spans="1:10" ht="21.95" customHeight="1">
      <c r="A12" s="73"/>
      <c r="B12" s="74" t="s">
        <v>101</v>
      </c>
      <c r="C12" s="29" t="s">
        <v>34</v>
      </c>
      <c r="D12" s="79">
        <f t="shared" ref="D12:G12" si="4">D9/D7*100</f>
        <v>18.126115304117572</v>
      </c>
      <c r="E12" s="79">
        <f t="shared" si="4"/>
        <v>17.838110278372589</v>
      </c>
      <c r="F12" s="79">
        <f t="shared" si="4"/>
        <v>19.344001604304655</v>
      </c>
      <c r="G12" s="79">
        <f t="shared" si="4"/>
        <v>19.226583304388097</v>
      </c>
      <c r="H12" s="223" t="s">
        <v>51</v>
      </c>
      <c r="I12" s="223" t="s">
        <v>51</v>
      </c>
    </row>
    <row r="13" spans="1:10" ht="21.95" customHeight="1">
      <c r="A13" s="73"/>
      <c r="B13" s="74" t="s">
        <v>102</v>
      </c>
      <c r="C13" s="29" t="s">
        <v>34</v>
      </c>
      <c r="D13" s="79">
        <f t="shared" ref="D13:F13" si="5">D10/D7*100</f>
        <v>21.689086066993731</v>
      </c>
      <c r="E13" s="75">
        <f t="shared" si="5"/>
        <v>22.976820128479659</v>
      </c>
      <c r="F13" s="75">
        <f t="shared" si="5"/>
        <v>22.965738758029978</v>
      </c>
      <c r="G13" s="75">
        <f>G10/G7*100</f>
        <v>23.103560790257557</v>
      </c>
      <c r="H13" s="223" t="s">
        <v>51</v>
      </c>
      <c r="I13" s="223" t="s">
        <v>51</v>
      </c>
      <c r="J13" s="105">
        <f>F13-D13</f>
        <v>1.2766526910362472</v>
      </c>
    </row>
    <row r="14" spans="1:10" ht="21.95" customHeight="1">
      <c r="A14" s="73"/>
      <c r="B14" s="74" t="s">
        <v>69</v>
      </c>
      <c r="C14" s="81" t="s">
        <v>1</v>
      </c>
      <c r="D14" s="237">
        <v>0.05</v>
      </c>
      <c r="E14" s="236">
        <v>0.05</v>
      </c>
      <c r="F14" s="236">
        <v>0.05</v>
      </c>
      <c r="G14" s="79">
        <v>0.05</v>
      </c>
      <c r="H14" s="223" t="s">
        <v>51</v>
      </c>
      <c r="I14" s="223" t="s">
        <v>51</v>
      </c>
    </row>
    <row r="15" spans="1:10" ht="21.95" customHeight="1">
      <c r="A15" s="73"/>
      <c r="B15" s="74" t="s">
        <v>68</v>
      </c>
      <c r="C15" s="47" t="s">
        <v>34</v>
      </c>
      <c r="D15" s="237">
        <v>1.1499999999999999</v>
      </c>
      <c r="E15" s="84">
        <v>1.1399999999999999</v>
      </c>
      <c r="F15" s="84">
        <v>1.1399999999999999</v>
      </c>
      <c r="G15" s="238">
        <v>1.1399999999999999</v>
      </c>
      <c r="H15" s="223" t="s">
        <v>51</v>
      </c>
      <c r="I15" s="223" t="s">
        <v>51</v>
      </c>
    </row>
    <row r="16" spans="1:10" ht="21.95" customHeight="1">
      <c r="A16" s="73"/>
      <c r="B16" s="73" t="s">
        <v>70</v>
      </c>
      <c r="C16" s="47" t="s">
        <v>34</v>
      </c>
      <c r="D16" s="239">
        <v>117</v>
      </c>
      <c r="E16" s="45">
        <v>116.5</v>
      </c>
      <c r="F16" s="45">
        <v>117</v>
      </c>
      <c r="G16" s="44">
        <v>116</v>
      </c>
      <c r="H16" s="223" t="s">
        <v>51</v>
      </c>
      <c r="I16" s="223" t="s">
        <v>51</v>
      </c>
    </row>
    <row r="17" spans="1:9" ht="21.95" customHeight="1">
      <c r="A17" s="73"/>
      <c r="B17" s="73" t="s">
        <v>487</v>
      </c>
      <c r="C17" s="47" t="s">
        <v>488</v>
      </c>
      <c r="D17" s="239">
        <v>73.400000000000006</v>
      </c>
      <c r="E17" s="82">
        <v>73.45</v>
      </c>
      <c r="F17" s="82">
        <v>73.45</v>
      </c>
      <c r="G17" s="80">
        <v>73.5</v>
      </c>
      <c r="H17" s="113">
        <f t="shared" si="2"/>
        <v>100.06811989100817</v>
      </c>
      <c r="I17" s="113">
        <f t="shared" si="3"/>
        <v>100.06807351940094</v>
      </c>
    </row>
    <row r="18" spans="1:9" ht="25.5" customHeight="1">
      <c r="A18" s="241">
        <v>2</v>
      </c>
      <c r="B18" s="263" t="s">
        <v>16</v>
      </c>
      <c r="C18" s="264"/>
      <c r="D18" s="265"/>
      <c r="E18" s="265"/>
      <c r="F18" s="265"/>
      <c r="G18" s="266"/>
      <c r="H18" s="265"/>
      <c r="I18" s="265"/>
    </row>
    <row r="19" spans="1:9" ht="21.95" customHeight="1">
      <c r="A19" s="73"/>
      <c r="B19" s="85" t="s">
        <v>361</v>
      </c>
      <c r="C19" s="29" t="s">
        <v>493</v>
      </c>
      <c r="D19" s="45">
        <v>1151.492</v>
      </c>
      <c r="E19" s="76">
        <v>1179.604685</v>
      </c>
      <c r="F19" s="76">
        <v>1179.604685</v>
      </c>
      <c r="G19" s="45">
        <v>1207.898486264</v>
      </c>
      <c r="H19" s="113">
        <f t="shared" ref="H19:H20" si="6">F19/D19*100</f>
        <v>102.44141383526764</v>
      </c>
      <c r="I19" s="113">
        <f t="shared" ref="I19:I20" si="7">G19/F19*100</f>
        <v>102.39858332403962</v>
      </c>
    </row>
    <row r="20" spans="1:9" ht="21.95" customHeight="1">
      <c r="A20" s="73"/>
      <c r="B20" s="86" t="s">
        <v>490</v>
      </c>
      <c r="C20" s="29" t="s">
        <v>493</v>
      </c>
      <c r="D20" s="45">
        <v>1099.2</v>
      </c>
      <c r="E20" s="45">
        <v>1122.9920999999999</v>
      </c>
      <c r="F20" s="45">
        <f>F21+F22+F23</f>
        <v>1122.9920999999999</v>
      </c>
      <c r="G20" s="45">
        <v>1135.1914837999998</v>
      </c>
      <c r="H20" s="113">
        <f t="shared" si="6"/>
        <v>102.16449235807859</v>
      </c>
      <c r="I20" s="113">
        <f t="shared" si="7"/>
        <v>101.08632855030768</v>
      </c>
    </row>
    <row r="21" spans="1:9" ht="21.95" customHeight="1">
      <c r="A21" s="73"/>
      <c r="B21" s="86" t="s">
        <v>491</v>
      </c>
      <c r="C21" s="29" t="s">
        <v>493</v>
      </c>
      <c r="D21" s="75">
        <v>418.5</v>
      </c>
      <c r="E21" s="75">
        <v>402.4</v>
      </c>
      <c r="F21" s="75">
        <v>402.4</v>
      </c>
      <c r="G21" s="75">
        <v>376.1</v>
      </c>
      <c r="H21" s="113">
        <f t="shared" ref="H21:H36" si="8">F21/D21*100</f>
        <v>96.152927120669048</v>
      </c>
      <c r="I21" s="113">
        <f t="shared" ref="I21:I36" si="9">G21/F21*100</f>
        <v>93.464214711729625</v>
      </c>
    </row>
    <row r="22" spans="1:9" ht="21.95" customHeight="1">
      <c r="A22" s="73"/>
      <c r="B22" s="86" t="s">
        <v>106</v>
      </c>
      <c r="C22" s="29" t="s">
        <v>493</v>
      </c>
      <c r="D22" s="75">
        <v>412.40000000000003</v>
      </c>
      <c r="E22" s="75">
        <v>445.39209999999997</v>
      </c>
      <c r="F22" s="75">
        <v>445.39209999999997</v>
      </c>
      <c r="G22" s="75">
        <v>476.69148379999996</v>
      </c>
      <c r="H22" s="113">
        <f t="shared" si="8"/>
        <v>108.00002424830259</v>
      </c>
      <c r="I22" s="113">
        <f t="shared" si="9"/>
        <v>107.02737740521218</v>
      </c>
    </row>
    <row r="23" spans="1:9" ht="21.95" customHeight="1">
      <c r="A23" s="73"/>
      <c r="B23" s="86" t="s">
        <v>107</v>
      </c>
      <c r="C23" s="29" t="s">
        <v>493</v>
      </c>
      <c r="D23" s="75">
        <v>268.3</v>
      </c>
      <c r="E23" s="75">
        <v>275.2</v>
      </c>
      <c r="F23" s="75">
        <v>275.2</v>
      </c>
      <c r="G23" s="75">
        <v>282.39999999999998</v>
      </c>
      <c r="H23" s="113">
        <f t="shared" si="8"/>
        <v>102.57174804323516</v>
      </c>
      <c r="I23" s="113">
        <f t="shared" si="9"/>
        <v>102.61627906976744</v>
      </c>
    </row>
    <row r="24" spans="1:9" ht="21.95" customHeight="1">
      <c r="A24" s="73"/>
      <c r="B24" s="86" t="s">
        <v>362</v>
      </c>
      <c r="C24" s="47" t="s">
        <v>34</v>
      </c>
      <c r="D24" s="35">
        <v>100</v>
      </c>
      <c r="E24" s="35">
        <v>100</v>
      </c>
      <c r="F24" s="35">
        <v>100</v>
      </c>
      <c r="G24" s="35">
        <v>100</v>
      </c>
      <c r="H24" s="223" t="s">
        <v>51</v>
      </c>
      <c r="I24" s="223" t="s">
        <v>51</v>
      </c>
    </row>
    <row r="25" spans="1:9" ht="21.95" customHeight="1">
      <c r="A25" s="73"/>
      <c r="B25" s="86" t="s">
        <v>105</v>
      </c>
      <c r="C25" s="47" t="s">
        <v>34</v>
      </c>
      <c r="D25" s="45">
        <v>38.07314410480349</v>
      </c>
      <c r="E25" s="45">
        <v>35.832843347695857</v>
      </c>
      <c r="F25" s="45">
        <f>F21/F20*100</f>
        <v>35.832843347695857</v>
      </c>
      <c r="G25" s="45">
        <v>33.1309744097994</v>
      </c>
      <c r="H25" s="223" t="s">
        <v>51</v>
      </c>
      <c r="I25" s="223" t="s">
        <v>51</v>
      </c>
    </row>
    <row r="26" spans="1:9" ht="21.95" customHeight="1">
      <c r="A26" s="73"/>
      <c r="B26" s="86" t="s">
        <v>106</v>
      </c>
      <c r="C26" s="47" t="s">
        <v>34</v>
      </c>
      <c r="D26" s="45">
        <v>37.518195050946147</v>
      </c>
      <c r="E26" s="45">
        <v>39.661196191852106</v>
      </c>
      <c r="F26" s="45">
        <f>F22/F20*100</f>
        <v>39.661196191852106</v>
      </c>
      <c r="G26" s="45">
        <v>41.992165251654093</v>
      </c>
      <c r="H26" s="223" t="s">
        <v>51</v>
      </c>
      <c r="I26" s="223" t="s">
        <v>51</v>
      </c>
    </row>
    <row r="27" spans="1:9" ht="21.95" customHeight="1">
      <c r="A27" s="73"/>
      <c r="B27" s="86" t="s">
        <v>107</v>
      </c>
      <c r="C27" s="47" t="s">
        <v>34</v>
      </c>
      <c r="D27" s="45">
        <v>24.408660844250363</v>
      </c>
      <c r="E27" s="45">
        <v>24.505960460452037</v>
      </c>
      <c r="F27" s="45">
        <f>F23/F20*100</f>
        <v>24.505960460452037</v>
      </c>
      <c r="G27" s="45">
        <v>24.876860338546528</v>
      </c>
      <c r="H27" s="223" t="s">
        <v>51</v>
      </c>
      <c r="I27" s="223" t="s">
        <v>51</v>
      </c>
    </row>
    <row r="28" spans="1:9" ht="21.95" customHeight="1">
      <c r="A28" s="73"/>
      <c r="B28" s="85" t="s">
        <v>363</v>
      </c>
      <c r="C28" s="88" t="s">
        <v>6</v>
      </c>
      <c r="D28" s="44">
        <v>32500</v>
      </c>
      <c r="E28" s="32">
        <v>31500</v>
      </c>
      <c r="F28" s="32">
        <v>31500</v>
      </c>
      <c r="G28" s="32">
        <v>32000</v>
      </c>
      <c r="H28" s="113">
        <f t="shared" si="8"/>
        <v>96.92307692307692</v>
      </c>
      <c r="I28" s="113">
        <f t="shared" si="9"/>
        <v>101.58730158730158</v>
      </c>
    </row>
    <row r="29" spans="1:9" s="54" customFormat="1" ht="21.95" customHeight="1">
      <c r="A29" s="77"/>
      <c r="B29" s="89" t="s">
        <v>108</v>
      </c>
      <c r="C29" s="90" t="s">
        <v>6</v>
      </c>
      <c r="D29" s="91">
        <v>16640</v>
      </c>
      <c r="E29" s="92">
        <v>17325</v>
      </c>
      <c r="F29" s="92">
        <v>16200</v>
      </c>
      <c r="G29" s="92">
        <v>16400</v>
      </c>
      <c r="H29" s="113">
        <f t="shared" si="8"/>
        <v>97.355769230769226</v>
      </c>
      <c r="I29" s="113">
        <f t="shared" si="9"/>
        <v>101.23456790123457</v>
      </c>
    </row>
    <row r="30" spans="1:9" s="54" customFormat="1" ht="37.5">
      <c r="A30" s="51"/>
      <c r="B30" s="93" t="s">
        <v>109</v>
      </c>
      <c r="C30" s="90" t="s">
        <v>6</v>
      </c>
      <c r="D30" s="91">
        <v>2000</v>
      </c>
      <c r="E30" s="182">
        <v>2600</v>
      </c>
      <c r="F30" s="182">
        <v>1500</v>
      </c>
      <c r="G30" s="92">
        <v>2700</v>
      </c>
      <c r="H30" s="113">
        <f t="shared" si="8"/>
        <v>75</v>
      </c>
      <c r="I30" s="113">
        <f t="shared" si="9"/>
        <v>180</v>
      </c>
    </row>
    <row r="31" spans="1:9" ht="21.95" customHeight="1">
      <c r="A31" s="73"/>
      <c r="B31" s="86" t="s">
        <v>364</v>
      </c>
      <c r="C31" s="47" t="s">
        <v>34</v>
      </c>
      <c r="D31" s="95" t="s">
        <v>494</v>
      </c>
      <c r="E31" s="95" t="s">
        <v>495</v>
      </c>
      <c r="F31" s="68">
        <v>72</v>
      </c>
      <c r="G31" s="29" t="s">
        <v>496</v>
      </c>
      <c r="H31" s="223" t="s">
        <v>51</v>
      </c>
      <c r="I31" s="223" t="s">
        <v>51</v>
      </c>
    </row>
    <row r="32" spans="1:9" s="54" customFormat="1" ht="21.95" customHeight="1">
      <c r="A32" s="77"/>
      <c r="B32" s="96" t="s">
        <v>263</v>
      </c>
      <c r="C32" s="70"/>
      <c r="D32" s="78"/>
      <c r="E32" s="78"/>
      <c r="F32" s="78"/>
      <c r="G32" s="97"/>
      <c r="H32" s="223"/>
      <c r="I32" s="223"/>
    </row>
    <row r="33" spans="1:9" s="101" customFormat="1" ht="37.5">
      <c r="A33" s="99"/>
      <c r="B33" s="100" t="s">
        <v>492</v>
      </c>
      <c r="C33" s="70" t="s">
        <v>34</v>
      </c>
      <c r="D33" s="78">
        <v>18.600000000000001</v>
      </c>
      <c r="E33" s="78">
        <v>20.100000000000001</v>
      </c>
      <c r="F33" s="78">
        <v>20.100000000000001</v>
      </c>
      <c r="G33" s="97">
        <v>21.2</v>
      </c>
      <c r="H33" s="223" t="s">
        <v>51</v>
      </c>
      <c r="I33" s="223" t="s">
        <v>51</v>
      </c>
    </row>
    <row r="34" spans="1:9" s="174" customFormat="1" ht="37.5">
      <c r="A34" s="61"/>
      <c r="B34" s="116" t="s">
        <v>365</v>
      </c>
      <c r="C34" s="29" t="s">
        <v>34</v>
      </c>
      <c r="D34" s="75">
        <v>3.1</v>
      </c>
      <c r="E34" s="75">
        <v>3</v>
      </c>
      <c r="F34" s="75">
        <v>3</v>
      </c>
      <c r="G34" s="103">
        <v>2.9</v>
      </c>
      <c r="H34" s="223" t="s">
        <v>51</v>
      </c>
      <c r="I34" s="223" t="s">
        <v>51</v>
      </c>
    </row>
    <row r="35" spans="1:9" ht="37.5">
      <c r="A35" s="73"/>
      <c r="B35" s="86" t="s">
        <v>366</v>
      </c>
      <c r="C35" s="47" t="s">
        <v>34</v>
      </c>
      <c r="D35" s="76">
        <v>93.3</v>
      </c>
      <c r="E35" s="80">
        <v>93.4</v>
      </c>
      <c r="F35" s="80">
        <v>93.4</v>
      </c>
      <c r="G35" s="80">
        <v>93.5</v>
      </c>
      <c r="H35" s="223" t="s">
        <v>51</v>
      </c>
      <c r="I35" s="223" t="s">
        <v>51</v>
      </c>
    </row>
    <row r="36" spans="1:9" ht="37.5">
      <c r="A36" s="73"/>
      <c r="B36" s="86" t="s">
        <v>308</v>
      </c>
      <c r="C36" s="47" t="s">
        <v>71</v>
      </c>
      <c r="D36" s="230">
        <v>170</v>
      </c>
      <c r="E36" s="181">
        <v>170</v>
      </c>
      <c r="F36" s="181">
        <v>170</v>
      </c>
      <c r="G36" s="284">
        <v>171</v>
      </c>
      <c r="H36" s="230">
        <f t="shared" si="8"/>
        <v>100</v>
      </c>
      <c r="I36" s="230">
        <f t="shared" si="9"/>
        <v>100.58823529411765</v>
      </c>
    </row>
    <row r="37" spans="1:9" ht="27" customHeight="1">
      <c r="A37" s="241">
        <v>3</v>
      </c>
      <c r="B37" s="263" t="s">
        <v>103</v>
      </c>
      <c r="C37" s="264"/>
      <c r="D37" s="265"/>
      <c r="E37" s="265"/>
      <c r="F37" s="266"/>
      <c r="G37" s="266"/>
      <c r="H37" s="265"/>
      <c r="I37" s="265"/>
    </row>
    <row r="38" spans="1:9" ht="21.95" customHeight="1">
      <c r="A38" s="73"/>
      <c r="B38" s="104" t="s">
        <v>367</v>
      </c>
      <c r="C38" s="56" t="s">
        <v>24</v>
      </c>
      <c r="D38" s="178">
        <v>467262</v>
      </c>
      <c r="E38" s="178">
        <v>473888</v>
      </c>
      <c r="F38" s="178">
        <v>473888</v>
      </c>
      <c r="G38" s="44">
        <v>473888</v>
      </c>
      <c r="H38" s="113">
        <f t="shared" ref="H38:H39" si="10">F38/D38*100</f>
        <v>101.41804811861439</v>
      </c>
      <c r="I38" s="113">
        <f t="shared" ref="I38:I39" si="11">G38/F38*100</f>
        <v>100</v>
      </c>
    </row>
    <row r="39" spans="1:9" s="54" customFormat="1" ht="21.95" customHeight="1">
      <c r="A39" s="77"/>
      <c r="B39" s="63" t="s">
        <v>368</v>
      </c>
      <c r="C39" s="56" t="s">
        <v>24</v>
      </c>
      <c r="D39" s="178">
        <v>14679</v>
      </c>
      <c r="E39" s="178">
        <v>11862</v>
      </c>
      <c r="F39" s="178">
        <v>11862</v>
      </c>
      <c r="G39" s="44">
        <v>60050</v>
      </c>
      <c r="H39" s="113">
        <f t="shared" si="10"/>
        <v>80.80931943592887</v>
      </c>
      <c r="I39" s="113">
        <f t="shared" si="11"/>
        <v>506.23840836283927</v>
      </c>
    </row>
    <row r="40" spans="1:9" ht="21.95" customHeight="1">
      <c r="A40" s="73"/>
      <c r="B40" s="107" t="s">
        <v>369</v>
      </c>
      <c r="C40" s="56" t="s">
        <v>24</v>
      </c>
      <c r="D40" s="178">
        <v>8485</v>
      </c>
      <c r="E40" s="178">
        <v>2817</v>
      </c>
      <c r="F40" s="178">
        <v>2817</v>
      </c>
      <c r="G40" s="94" t="s">
        <v>51</v>
      </c>
      <c r="H40" s="113">
        <f t="shared" ref="H40" si="12">F40/D40*100</f>
        <v>33.199764289923394</v>
      </c>
      <c r="I40" s="223" t="s">
        <v>51</v>
      </c>
    </row>
    <row r="41" spans="1:9" ht="21.95" customHeight="1">
      <c r="A41" s="73"/>
      <c r="B41" s="63" t="s">
        <v>548</v>
      </c>
      <c r="C41" s="56" t="s">
        <v>34</v>
      </c>
      <c r="D41" s="84">
        <v>3.14</v>
      </c>
      <c r="E41" s="46">
        <v>2.5</v>
      </c>
      <c r="F41" s="46">
        <v>2.5</v>
      </c>
      <c r="G41" s="312">
        <v>13</v>
      </c>
      <c r="H41" s="103" t="s">
        <v>51</v>
      </c>
      <c r="I41" s="103" t="s">
        <v>51</v>
      </c>
    </row>
    <row r="42" spans="1:9" ht="21.95" customHeight="1">
      <c r="A42" s="73"/>
      <c r="B42" s="106" t="s">
        <v>497</v>
      </c>
      <c r="C42" s="56" t="s">
        <v>34</v>
      </c>
      <c r="D42" s="84">
        <v>17.61</v>
      </c>
      <c r="E42" s="46">
        <v>13.61</v>
      </c>
      <c r="F42" s="46">
        <v>13.61</v>
      </c>
      <c r="G42" s="312">
        <v>45</v>
      </c>
      <c r="H42" s="103" t="s">
        <v>51</v>
      </c>
      <c r="I42" s="103" t="s">
        <v>51</v>
      </c>
    </row>
    <row r="43" spans="1:9" s="54" customFormat="1" ht="21.95" customHeight="1">
      <c r="A43" s="77"/>
      <c r="B43" s="176" t="s">
        <v>498</v>
      </c>
      <c r="C43" s="177" t="s">
        <v>499</v>
      </c>
      <c r="D43" s="167">
        <v>1.87</v>
      </c>
      <c r="E43" s="169">
        <v>0.64</v>
      </c>
      <c r="F43" s="169">
        <v>0.64</v>
      </c>
      <c r="G43" s="313" t="s">
        <v>51</v>
      </c>
      <c r="H43" s="103" t="s">
        <v>51</v>
      </c>
      <c r="I43" s="103" t="s">
        <v>51</v>
      </c>
    </row>
    <row r="44" spans="1:9" s="54" customFormat="1" ht="21.95" customHeight="1">
      <c r="A44" s="77"/>
      <c r="B44" s="176" t="s">
        <v>311</v>
      </c>
      <c r="C44" s="177" t="s">
        <v>34</v>
      </c>
      <c r="D44" s="167">
        <v>5.27</v>
      </c>
      <c r="E44" s="169">
        <v>4</v>
      </c>
      <c r="F44" s="169">
        <v>4</v>
      </c>
      <c r="G44" s="314" t="s">
        <v>51</v>
      </c>
      <c r="H44" s="103" t="s">
        <v>51</v>
      </c>
      <c r="I44" s="103" t="s">
        <v>51</v>
      </c>
    </row>
    <row r="45" spans="1:9" ht="25.5" customHeight="1">
      <c r="A45" s="241">
        <v>4</v>
      </c>
      <c r="B45" s="263" t="s">
        <v>231</v>
      </c>
      <c r="C45" s="264"/>
      <c r="D45" s="265"/>
      <c r="E45" s="265"/>
      <c r="F45" s="266"/>
      <c r="G45" s="266"/>
      <c r="H45" s="265"/>
      <c r="I45" s="265"/>
    </row>
    <row r="46" spans="1:9" ht="36.75" customHeight="1">
      <c r="A46" s="73"/>
      <c r="B46" s="86" t="s">
        <v>188</v>
      </c>
      <c r="C46" s="88" t="s">
        <v>27</v>
      </c>
      <c r="D46" s="76">
        <f>D48+D49+D50</f>
        <v>27</v>
      </c>
      <c r="E46" s="76">
        <f t="shared" ref="E46:G46" si="13">E48+E49+E50</f>
        <v>28.189999999999998</v>
      </c>
      <c r="F46" s="76">
        <f t="shared" si="13"/>
        <v>28.189999999999998</v>
      </c>
      <c r="G46" s="76">
        <f t="shared" si="13"/>
        <v>29.592556337954043</v>
      </c>
      <c r="H46" s="103">
        <f t="shared" ref="H46:H58" si="14">F46/D46*100</f>
        <v>104.40740740740739</v>
      </c>
      <c r="I46" s="76">
        <f t="shared" ref="I46:I58" si="15">G46/F46*100</f>
        <v>104.97536835031586</v>
      </c>
    </row>
    <row r="47" spans="1:9" ht="20.25" customHeight="1">
      <c r="A47" s="73"/>
      <c r="B47" s="87" t="s">
        <v>31</v>
      </c>
      <c r="C47" s="88"/>
      <c r="D47" s="76"/>
      <c r="E47" s="76"/>
      <c r="F47" s="76"/>
      <c r="G47" s="68"/>
      <c r="H47" s="75"/>
      <c r="I47" s="76"/>
    </row>
    <row r="48" spans="1:9" s="54" customFormat="1" ht="22.5" customHeight="1">
      <c r="A48" s="77"/>
      <c r="B48" s="86" t="s">
        <v>390</v>
      </c>
      <c r="C48" s="88" t="str">
        <f>C49</f>
        <v>Giường</v>
      </c>
      <c r="D48" s="297">
        <v>21.9</v>
      </c>
      <c r="E48" s="298">
        <v>22.7</v>
      </c>
      <c r="F48" s="298">
        <v>22.7</v>
      </c>
      <c r="G48" s="298">
        <v>23.366699295841357</v>
      </c>
      <c r="H48" s="103">
        <f t="shared" si="14"/>
        <v>103.65296803652969</v>
      </c>
      <c r="I48" s="76">
        <f t="shared" si="15"/>
        <v>102.93700130326589</v>
      </c>
    </row>
    <row r="49" spans="1:9" s="54" customFormat="1" ht="21" customHeight="1">
      <c r="A49" s="77"/>
      <c r="B49" s="299" t="s">
        <v>391</v>
      </c>
      <c r="C49" s="88" t="s">
        <v>27</v>
      </c>
      <c r="D49" s="300">
        <v>2</v>
      </c>
      <c r="E49" s="300">
        <v>2.09</v>
      </c>
      <c r="F49" s="300">
        <v>2.09</v>
      </c>
      <c r="G49" s="300">
        <v>1.999852642436873</v>
      </c>
      <c r="H49" s="103">
        <f t="shared" si="14"/>
        <v>104.5</v>
      </c>
      <c r="I49" s="76">
        <f t="shared" si="15"/>
        <v>95.68672930319967</v>
      </c>
    </row>
    <row r="50" spans="1:9" ht="25.5" customHeight="1">
      <c r="A50" s="73"/>
      <c r="B50" s="86" t="s">
        <v>392</v>
      </c>
      <c r="C50" s="88" t="s">
        <v>27</v>
      </c>
      <c r="D50" s="298">
        <v>3.1</v>
      </c>
      <c r="E50" s="298">
        <v>3.4</v>
      </c>
      <c r="F50" s="298">
        <v>3.4</v>
      </c>
      <c r="G50" s="298">
        <v>4.226004399675813</v>
      </c>
      <c r="H50" s="103">
        <f t="shared" si="14"/>
        <v>109.6774193548387</v>
      </c>
      <c r="I50" s="76">
        <f t="shared" si="15"/>
        <v>124.29424704928861</v>
      </c>
    </row>
    <row r="51" spans="1:9" s="59" customFormat="1" ht="25.5" customHeight="1">
      <c r="A51" s="111"/>
      <c r="B51" s="85" t="s">
        <v>190</v>
      </c>
      <c r="C51" s="88" t="s">
        <v>28</v>
      </c>
      <c r="D51" s="301">
        <v>10.1</v>
      </c>
      <c r="E51" s="301">
        <v>10.3</v>
      </c>
      <c r="F51" s="301">
        <v>10.3</v>
      </c>
      <c r="G51" s="110">
        <v>10.9</v>
      </c>
      <c r="H51" s="103">
        <f t="shared" si="14"/>
        <v>101.98019801980197</v>
      </c>
      <c r="I51" s="76">
        <f t="shared" si="15"/>
        <v>105.8252427184466</v>
      </c>
    </row>
    <row r="52" spans="1:9" ht="25.5" customHeight="1">
      <c r="A52" s="73"/>
      <c r="B52" s="112" t="s">
        <v>110</v>
      </c>
      <c r="C52" s="113" t="s">
        <v>111</v>
      </c>
      <c r="D52" s="301">
        <v>1.3</v>
      </c>
      <c r="E52" s="301">
        <v>1.4</v>
      </c>
      <c r="F52" s="301">
        <v>1.4</v>
      </c>
      <c r="G52" s="114">
        <v>1.5</v>
      </c>
      <c r="H52" s="103">
        <f t="shared" si="14"/>
        <v>107.69230769230769</v>
      </c>
      <c r="I52" s="76">
        <f t="shared" si="15"/>
        <v>107.14285714285714</v>
      </c>
    </row>
    <row r="53" spans="1:9" s="54" customFormat="1" ht="25.5" customHeight="1">
      <c r="A53" s="77"/>
      <c r="B53" s="85" t="s">
        <v>189</v>
      </c>
      <c r="C53" s="47" t="s">
        <v>34</v>
      </c>
      <c r="D53" s="44">
        <v>100</v>
      </c>
      <c r="E53" s="44">
        <v>100</v>
      </c>
      <c r="F53" s="44">
        <v>100</v>
      </c>
      <c r="G53" s="103">
        <v>100</v>
      </c>
      <c r="H53" s="103" t="s">
        <v>51</v>
      </c>
      <c r="I53" s="80" t="s">
        <v>51</v>
      </c>
    </row>
    <row r="54" spans="1:9" s="59" customFormat="1" ht="20.25" customHeight="1">
      <c r="A54" s="111"/>
      <c r="B54" s="89" t="s">
        <v>112</v>
      </c>
      <c r="C54" s="51" t="s">
        <v>34</v>
      </c>
      <c r="D54" s="35">
        <v>100</v>
      </c>
      <c r="E54" s="35">
        <v>100</v>
      </c>
      <c r="F54" s="35">
        <v>100</v>
      </c>
      <c r="G54" s="115">
        <v>100</v>
      </c>
      <c r="H54" s="302" t="s">
        <v>51</v>
      </c>
      <c r="I54" s="46" t="s">
        <v>51</v>
      </c>
    </row>
    <row r="55" spans="1:9" ht="39.75" customHeight="1">
      <c r="A55" s="73"/>
      <c r="B55" s="116" t="s">
        <v>232</v>
      </c>
      <c r="C55" s="110" t="s">
        <v>113</v>
      </c>
      <c r="D55" s="297">
        <v>12.3</v>
      </c>
      <c r="E55" s="303" t="s">
        <v>501</v>
      </c>
      <c r="F55" s="303" t="s">
        <v>501</v>
      </c>
      <c r="G55" s="303" t="s">
        <v>501</v>
      </c>
      <c r="H55" s="103" t="s">
        <v>51</v>
      </c>
      <c r="I55" s="103" t="s">
        <v>51</v>
      </c>
    </row>
    <row r="56" spans="1:9" ht="25.5" customHeight="1">
      <c r="A56" s="73"/>
      <c r="B56" s="304" t="s">
        <v>191</v>
      </c>
      <c r="C56" s="117" t="s">
        <v>1</v>
      </c>
      <c r="D56" s="297">
        <v>0.32</v>
      </c>
      <c r="E56" s="305" t="s">
        <v>502</v>
      </c>
      <c r="F56" s="305" t="s">
        <v>502</v>
      </c>
      <c r="G56" s="305" t="s">
        <v>502</v>
      </c>
      <c r="H56" s="103" t="s">
        <v>51</v>
      </c>
      <c r="I56" s="103" t="s">
        <v>51</v>
      </c>
    </row>
    <row r="57" spans="1:9" ht="25.5" customHeight="1">
      <c r="A57" s="73"/>
      <c r="B57" s="304" t="s">
        <v>192</v>
      </c>
      <c r="C57" s="117" t="s">
        <v>1</v>
      </c>
      <c r="D57" s="297">
        <v>0.61</v>
      </c>
      <c r="E57" s="305" t="s">
        <v>503</v>
      </c>
      <c r="F57" s="305" t="s">
        <v>503</v>
      </c>
      <c r="G57" s="305" t="s">
        <v>503</v>
      </c>
      <c r="H57" s="103" t="s">
        <v>51</v>
      </c>
      <c r="I57" s="103" t="s">
        <v>51</v>
      </c>
    </row>
    <row r="58" spans="1:9" ht="26.25" customHeight="1">
      <c r="A58" s="73"/>
      <c r="B58" s="304" t="s">
        <v>193</v>
      </c>
      <c r="C58" s="47" t="s">
        <v>34</v>
      </c>
      <c r="D58" s="297">
        <v>11.8</v>
      </c>
      <c r="E58" s="297">
        <v>11.7</v>
      </c>
      <c r="F58" s="297">
        <v>11.7</v>
      </c>
      <c r="G58" s="75">
        <v>11.4</v>
      </c>
      <c r="H58" s="103">
        <f t="shared" si="14"/>
        <v>99.152542372881342</v>
      </c>
      <c r="I58" s="80">
        <f t="shared" si="15"/>
        <v>97.435897435897445</v>
      </c>
    </row>
    <row r="59" spans="1:9" ht="25.5" customHeight="1">
      <c r="A59" s="73"/>
      <c r="B59" s="224" t="s">
        <v>233</v>
      </c>
      <c r="C59" s="110" t="s">
        <v>34</v>
      </c>
      <c r="D59" s="76">
        <v>99.1</v>
      </c>
      <c r="E59" s="76">
        <v>99.1</v>
      </c>
      <c r="F59" s="76">
        <v>99.1</v>
      </c>
      <c r="G59" s="114">
        <v>99.2</v>
      </c>
      <c r="H59" s="103" t="s">
        <v>51</v>
      </c>
      <c r="I59" s="80" t="s">
        <v>51</v>
      </c>
    </row>
    <row r="60" spans="1:9" ht="25.5" customHeight="1">
      <c r="A60" s="73"/>
      <c r="B60" s="224" t="s">
        <v>234</v>
      </c>
      <c r="C60" s="110" t="s">
        <v>6</v>
      </c>
      <c r="D60" s="44">
        <v>21233</v>
      </c>
      <c r="E60" s="44">
        <v>30168</v>
      </c>
      <c r="F60" s="44">
        <v>30168</v>
      </c>
      <c r="G60" s="118">
        <v>36217</v>
      </c>
      <c r="H60" s="113">
        <f t="shared" ref="H60" si="16">F60/D60*100</f>
        <v>142.08072340225121</v>
      </c>
      <c r="I60" s="113">
        <f t="shared" ref="I60" si="17">G60/F60*100</f>
        <v>120.05104746751525</v>
      </c>
    </row>
    <row r="61" spans="1:9" ht="24.95" customHeight="1">
      <c r="A61" s="73"/>
      <c r="B61" s="224" t="s">
        <v>293</v>
      </c>
      <c r="C61" s="110" t="s">
        <v>295</v>
      </c>
      <c r="D61" s="94">
        <v>315096</v>
      </c>
      <c r="E61" s="94">
        <v>328005</v>
      </c>
      <c r="F61" s="94">
        <v>328005</v>
      </c>
      <c r="G61" s="118">
        <v>335132</v>
      </c>
      <c r="H61" s="113">
        <f t="shared" ref="H61:H62" si="18">F61/D61*100</f>
        <v>104.09684667529895</v>
      </c>
      <c r="I61" s="113">
        <f t="shared" ref="I61:I62" si="19">G61/F61*100</f>
        <v>102.17283273120836</v>
      </c>
    </row>
    <row r="62" spans="1:9" ht="24.95" customHeight="1">
      <c r="A62" s="73"/>
      <c r="B62" s="224" t="s">
        <v>294</v>
      </c>
      <c r="C62" s="110" t="str">
        <f>C61</f>
        <v>người</v>
      </c>
      <c r="D62" s="94">
        <v>302995</v>
      </c>
      <c r="E62" s="94">
        <v>306168</v>
      </c>
      <c r="F62" s="94">
        <v>306168</v>
      </c>
      <c r="G62" s="118">
        <v>322798</v>
      </c>
      <c r="H62" s="113">
        <f t="shared" si="18"/>
        <v>101.04721200019802</v>
      </c>
      <c r="I62" s="113">
        <f t="shared" si="19"/>
        <v>105.43165843589139</v>
      </c>
    </row>
    <row r="63" spans="1:9" ht="24.95" customHeight="1">
      <c r="A63" s="73"/>
      <c r="B63" s="224" t="s">
        <v>500</v>
      </c>
      <c r="C63" s="110" t="s">
        <v>34</v>
      </c>
      <c r="D63" s="76">
        <v>32</v>
      </c>
      <c r="E63" s="76">
        <v>35</v>
      </c>
      <c r="F63" s="76">
        <v>35</v>
      </c>
      <c r="G63" s="114">
        <v>38</v>
      </c>
      <c r="H63" s="103" t="s">
        <v>51</v>
      </c>
      <c r="I63" s="80" t="s">
        <v>51</v>
      </c>
    </row>
    <row r="64" spans="1:9" ht="22.5" customHeight="1">
      <c r="A64" s="73"/>
      <c r="B64" s="226" t="s">
        <v>235</v>
      </c>
      <c r="C64" s="227"/>
      <c r="D64" s="41"/>
      <c r="E64" s="36"/>
      <c r="F64" s="36"/>
      <c r="G64" s="42"/>
      <c r="H64" s="103"/>
      <c r="I64" s="80"/>
    </row>
    <row r="65" spans="1:9" ht="24.95" customHeight="1">
      <c r="A65" s="73"/>
      <c r="B65" s="119" t="s">
        <v>585</v>
      </c>
      <c r="C65" s="110" t="s">
        <v>34</v>
      </c>
      <c r="D65" s="274">
        <v>37.299999999999997</v>
      </c>
      <c r="E65" s="274">
        <v>46.2</v>
      </c>
      <c r="F65" s="274">
        <v>46.2</v>
      </c>
      <c r="G65" s="274">
        <v>52.5</v>
      </c>
      <c r="H65" s="103" t="s">
        <v>51</v>
      </c>
      <c r="I65" s="80" t="s">
        <v>51</v>
      </c>
    </row>
    <row r="66" spans="1:9" ht="37.5">
      <c r="A66" s="73"/>
      <c r="B66" s="119" t="s">
        <v>284</v>
      </c>
      <c r="C66" s="110" t="s">
        <v>34</v>
      </c>
      <c r="D66" s="274">
        <v>40</v>
      </c>
      <c r="E66" s="274">
        <v>44.5</v>
      </c>
      <c r="F66" s="274">
        <v>44.5</v>
      </c>
      <c r="G66" s="274">
        <v>48.5</v>
      </c>
      <c r="H66" s="103" t="s">
        <v>51</v>
      </c>
      <c r="I66" s="80" t="s">
        <v>51</v>
      </c>
    </row>
    <row r="67" spans="1:9" ht="37.5">
      <c r="A67" s="73"/>
      <c r="B67" s="119" t="s">
        <v>285</v>
      </c>
      <c r="C67" s="110" t="s">
        <v>34</v>
      </c>
      <c r="D67" s="274">
        <v>41</v>
      </c>
      <c r="E67" s="274">
        <v>43</v>
      </c>
      <c r="F67" s="274">
        <v>43</v>
      </c>
      <c r="G67" s="274">
        <v>44.8</v>
      </c>
      <c r="H67" s="103" t="s">
        <v>51</v>
      </c>
      <c r="I67" s="80" t="s">
        <v>51</v>
      </c>
    </row>
    <row r="68" spans="1:9">
      <c r="A68" s="73"/>
      <c r="B68" s="119" t="s">
        <v>286</v>
      </c>
      <c r="C68" s="110" t="s">
        <v>34</v>
      </c>
      <c r="D68" s="274">
        <v>43</v>
      </c>
      <c r="E68" s="274">
        <v>44</v>
      </c>
      <c r="F68" s="274">
        <v>44</v>
      </c>
      <c r="G68" s="274">
        <v>46</v>
      </c>
      <c r="H68" s="103" t="s">
        <v>51</v>
      </c>
      <c r="I68" s="80" t="s">
        <v>51</v>
      </c>
    </row>
    <row r="69" spans="1:9" ht="37.5">
      <c r="A69" s="73"/>
      <c r="B69" s="119" t="s">
        <v>287</v>
      </c>
      <c r="C69" s="110" t="s">
        <v>34</v>
      </c>
      <c r="D69" s="274">
        <v>44</v>
      </c>
      <c r="E69" s="274">
        <v>46</v>
      </c>
      <c r="F69" s="274">
        <v>46</v>
      </c>
      <c r="G69" s="274">
        <v>47.7</v>
      </c>
      <c r="H69" s="103" t="s">
        <v>51</v>
      </c>
      <c r="I69" s="80" t="s">
        <v>51</v>
      </c>
    </row>
    <row r="70" spans="1:9" ht="37.5">
      <c r="A70" s="73"/>
      <c r="B70" s="119" t="s">
        <v>312</v>
      </c>
      <c r="C70" s="110" t="s">
        <v>34</v>
      </c>
      <c r="D70" s="276">
        <v>93</v>
      </c>
      <c r="E70" s="277">
        <v>94</v>
      </c>
      <c r="F70" s="277">
        <v>94</v>
      </c>
      <c r="G70" s="275">
        <v>94.5</v>
      </c>
      <c r="H70" s="103" t="s">
        <v>51</v>
      </c>
      <c r="I70" s="80" t="s">
        <v>51</v>
      </c>
    </row>
    <row r="71" spans="1:9" ht="56.25">
      <c r="A71" s="73"/>
      <c r="B71" s="119" t="s">
        <v>313</v>
      </c>
      <c r="C71" s="110" t="s">
        <v>34</v>
      </c>
      <c r="D71" s="80">
        <v>91.5</v>
      </c>
      <c r="E71" s="76">
        <v>91.3</v>
      </c>
      <c r="F71" s="76">
        <v>91.7</v>
      </c>
      <c r="G71" s="114">
        <v>92.6</v>
      </c>
      <c r="H71" s="103" t="s">
        <v>51</v>
      </c>
      <c r="I71" s="80" t="s">
        <v>51</v>
      </c>
    </row>
    <row r="72" spans="1:9" ht="27.75" customHeight="1">
      <c r="A72" s="241">
        <v>5</v>
      </c>
      <c r="B72" s="263" t="s">
        <v>17</v>
      </c>
      <c r="C72" s="264"/>
      <c r="D72" s="265"/>
      <c r="E72" s="265"/>
      <c r="F72" s="266"/>
      <c r="G72" s="267"/>
      <c r="H72" s="261"/>
      <c r="I72" s="265"/>
    </row>
    <row r="73" spans="1:9" ht="21.95" customHeight="1">
      <c r="A73" s="60">
        <v>1</v>
      </c>
      <c r="B73" s="120" t="s">
        <v>237</v>
      </c>
      <c r="C73" s="121"/>
      <c r="D73" s="122"/>
      <c r="E73" s="122"/>
      <c r="F73" s="122"/>
      <c r="G73" s="68"/>
      <c r="H73" s="75"/>
      <c r="I73" s="76"/>
    </row>
    <row r="74" spans="1:9" ht="21.95" customHeight="1">
      <c r="A74" s="280" t="s">
        <v>53</v>
      </c>
      <c r="B74" s="123" t="s">
        <v>238</v>
      </c>
      <c r="C74" s="124" t="s">
        <v>26</v>
      </c>
      <c r="D74" s="125">
        <v>452578</v>
      </c>
      <c r="E74" s="125">
        <v>465082</v>
      </c>
      <c r="F74" s="125">
        <v>465082</v>
      </c>
      <c r="G74" s="125">
        <v>476116</v>
      </c>
      <c r="H74" s="126">
        <f>E74/D74%</f>
        <v>102.76283867090314</v>
      </c>
      <c r="I74" s="127">
        <f>G74/E74%</f>
        <v>102.37248485213361</v>
      </c>
    </row>
    <row r="75" spans="1:9" ht="21.95" customHeight="1">
      <c r="A75" s="73"/>
      <c r="B75" s="63" t="s">
        <v>535</v>
      </c>
      <c r="C75" s="47" t="s">
        <v>114</v>
      </c>
      <c r="D75" s="35">
        <v>106747</v>
      </c>
      <c r="E75" s="35">
        <v>103507</v>
      </c>
      <c r="F75" s="35">
        <v>103507</v>
      </c>
      <c r="G75" s="35">
        <v>105489</v>
      </c>
      <c r="H75" s="68">
        <f t="shared" ref="H75:H124" si="20">E75/D75%</f>
        <v>96.964785895622356</v>
      </c>
      <c r="I75" s="88">
        <f t="shared" ref="I75:I124" si="21">G75/E75%</f>
        <v>101.91484633889496</v>
      </c>
    </row>
    <row r="76" spans="1:9" ht="21.95" customHeight="1">
      <c r="A76" s="73"/>
      <c r="B76" s="63" t="s">
        <v>536</v>
      </c>
      <c r="C76" s="31" t="s">
        <v>26</v>
      </c>
      <c r="D76" s="35">
        <v>178189</v>
      </c>
      <c r="E76" s="35">
        <v>186989</v>
      </c>
      <c r="F76" s="35">
        <v>186989</v>
      </c>
      <c r="G76" s="35">
        <v>190633</v>
      </c>
      <c r="H76" s="68">
        <f t="shared" si="20"/>
        <v>104.93857645533674</v>
      </c>
      <c r="I76" s="88">
        <f t="shared" si="21"/>
        <v>101.94877773558872</v>
      </c>
    </row>
    <row r="77" spans="1:9" ht="21.95" customHeight="1">
      <c r="A77" s="73"/>
      <c r="B77" s="63" t="s">
        <v>115</v>
      </c>
      <c r="C77" s="31" t="s">
        <v>26</v>
      </c>
      <c r="D77" s="35">
        <v>108521</v>
      </c>
      <c r="E77" s="35">
        <v>114908</v>
      </c>
      <c r="F77" s="35">
        <v>114908</v>
      </c>
      <c r="G77" s="35">
        <v>119038</v>
      </c>
      <c r="H77" s="68">
        <f t="shared" si="20"/>
        <v>105.8854968162844</v>
      </c>
      <c r="I77" s="88">
        <f t="shared" si="21"/>
        <v>103.59417969157936</v>
      </c>
    </row>
    <row r="78" spans="1:9" ht="21.95" customHeight="1">
      <c r="A78" s="73"/>
      <c r="B78" s="63" t="s">
        <v>116</v>
      </c>
      <c r="C78" s="31" t="s">
        <v>26</v>
      </c>
      <c r="D78" s="35">
        <v>52791</v>
      </c>
      <c r="E78" s="35">
        <v>53172</v>
      </c>
      <c r="F78" s="35">
        <v>53172</v>
      </c>
      <c r="G78" s="35">
        <v>53983</v>
      </c>
      <c r="H78" s="68">
        <f t="shared" si="20"/>
        <v>100.72171392851055</v>
      </c>
      <c r="I78" s="88">
        <f t="shared" si="21"/>
        <v>101.52523884751372</v>
      </c>
    </row>
    <row r="79" spans="1:9" ht="21.95" customHeight="1">
      <c r="A79" s="73"/>
      <c r="B79" s="63" t="s">
        <v>537</v>
      </c>
      <c r="C79" s="31" t="s">
        <v>6</v>
      </c>
      <c r="D79" s="35">
        <v>6330</v>
      </c>
      <c r="E79" s="35">
        <v>6506</v>
      </c>
      <c r="F79" s="35">
        <v>6506</v>
      </c>
      <c r="G79" s="35">
        <v>6973</v>
      </c>
      <c r="H79" s="68">
        <f t="shared" si="20"/>
        <v>102.78041074249606</v>
      </c>
      <c r="I79" s="88">
        <f t="shared" si="21"/>
        <v>107.17798954810944</v>
      </c>
    </row>
    <row r="80" spans="1:9" ht="21.95" customHeight="1">
      <c r="A80" s="280" t="s">
        <v>54</v>
      </c>
      <c r="B80" s="120" t="s">
        <v>576</v>
      </c>
      <c r="C80" s="128" t="s">
        <v>117</v>
      </c>
      <c r="D80" s="286">
        <v>761</v>
      </c>
      <c r="E80" s="286">
        <v>760</v>
      </c>
      <c r="F80" s="286">
        <v>760</v>
      </c>
      <c r="G80" s="286">
        <v>761</v>
      </c>
      <c r="H80" s="126">
        <f t="shared" si="20"/>
        <v>99.868593955321941</v>
      </c>
      <c r="I80" s="127">
        <f t="shared" si="21"/>
        <v>100.13157894736842</v>
      </c>
    </row>
    <row r="81" spans="1:9" ht="21.95" customHeight="1">
      <c r="A81" s="73"/>
      <c r="B81" s="63" t="s">
        <v>240</v>
      </c>
      <c r="C81" s="31" t="str">
        <f>C80</f>
        <v>Trường</v>
      </c>
      <c r="D81" s="122">
        <v>250</v>
      </c>
      <c r="E81" s="122">
        <v>250</v>
      </c>
      <c r="F81" s="122">
        <v>250</v>
      </c>
      <c r="G81" s="122">
        <v>251</v>
      </c>
      <c r="H81" s="68">
        <f t="shared" si="20"/>
        <v>100</v>
      </c>
      <c r="I81" s="88">
        <f t="shared" si="21"/>
        <v>100.4</v>
      </c>
    </row>
    <row r="82" spans="1:9" ht="21.95" customHeight="1">
      <c r="A82" s="73"/>
      <c r="B82" s="63" t="s">
        <v>241</v>
      </c>
      <c r="C82" s="31" t="str">
        <f t="shared" ref="C82:C87" si="22">C81</f>
        <v>Trường</v>
      </c>
      <c r="D82" s="122">
        <v>220</v>
      </c>
      <c r="E82" s="122">
        <v>220</v>
      </c>
      <c r="F82" s="122">
        <v>220</v>
      </c>
      <c r="G82" s="122">
        <v>220</v>
      </c>
      <c r="H82" s="68">
        <f t="shared" si="20"/>
        <v>99.999999999999986</v>
      </c>
      <c r="I82" s="88">
        <f t="shared" si="21"/>
        <v>99.999999999999986</v>
      </c>
    </row>
    <row r="83" spans="1:9" ht="21.95" customHeight="1">
      <c r="A83" s="73"/>
      <c r="B83" s="63" t="s">
        <v>393</v>
      </c>
      <c r="C83" s="31" t="str">
        <f t="shared" si="22"/>
        <v>Trường</v>
      </c>
      <c r="D83" s="122">
        <v>25</v>
      </c>
      <c r="E83" s="122">
        <v>24</v>
      </c>
      <c r="F83" s="122">
        <v>24</v>
      </c>
      <c r="G83" s="122">
        <v>24</v>
      </c>
      <c r="H83" s="68">
        <f t="shared" si="20"/>
        <v>96</v>
      </c>
      <c r="I83" s="88">
        <f t="shared" si="21"/>
        <v>100</v>
      </c>
    </row>
    <row r="84" spans="1:9" ht="21.95" customHeight="1">
      <c r="A84" s="73"/>
      <c r="B84" s="63" t="s">
        <v>242</v>
      </c>
      <c r="C84" s="31" t="str">
        <f t="shared" si="22"/>
        <v>Trường</v>
      </c>
      <c r="D84" s="122">
        <v>207</v>
      </c>
      <c r="E84" s="122">
        <v>207</v>
      </c>
      <c r="F84" s="122">
        <v>207</v>
      </c>
      <c r="G84" s="122">
        <v>207</v>
      </c>
      <c r="H84" s="68">
        <f t="shared" si="20"/>
        <v>100.00000000000001</v>
      </c>
      <c r="I84" s="88">
        <f t="shared" si="21"/>
        <v>100.00000000000001</v>
      </c>
    </row>
    <row r="85" spans="1:9" ht="21.95" customHeight="1">
      <c r="A85" s="73"/>
      <c r="B85" s="63" t="s">
        <v>538</v>
      </c>
      <c r="C85" s="31" t="str">
        <f t="shared" si="22"/>
        <v>Trường</v>
      </c>
      <c r="D85" s="122">
        <v>2</v>
      </c>
      <c r="E85" s="122">
        <v>2</v>
      </c>
      <c r="F85" s="122">
        <v>2</v>
      </c>
      <c r="G85" s="122">
        <v>2</v>
      </c>
      <c r="H85" s="68">
        <f t="shared" si="20"/>
        <v>100</v>
      </c>
      <c r="I85" s="88">
        <f t="shared" si="21"/>
        <v>100</v>
      </c>
    </row>
    <row r="86" spans="1:9" ht="21.95" customHeight="1">
      <c r="A86" s="73"/>
      <c r="B86" s="63" t="s">
        <v>243</v>
      </c>
      <c r="C86" s="31" t="str">
        <f t="shared" si="22"/>
        <v>Trường</v>
      </c>
      <c r="D86" s="122">
        <v>37</v>
      </c>
      <c r="E86" s="122">
        <v>37</v>
      </c>
      <c r="F86" s="122">
        <v>37</v>
      </c>
      <c r="G86" s="122">
        <v>37</v>
      </c>
      <c r="H86" s="68">
        <f t="shared" si="20"/>
        <v>100</v>
      </c>
      <c r="I86" s="88">
        <f t="shared" si="21"/>
        <v>100</v>
      </c>
    </row>
    <row r="87" spans="1:9" ht="21.95" customHeight="1">
      <c r="A87" s="73"/>
      <c r="B87" s="63" t="s">
        <v>310</v>
      </c>
      <c r="C87" s="31" t="str">
        <f t="shared" si="22"/>
        <v>Trường</v>
      </c>
      <c r="D87" s="122">
        <v>11</v>
      </c>
      <c r="E87" s="122">
        <v>11</v>
      </c>
      <c r="F87" s="122">
        <v>11</v>
      </c>
      <c r="G87" s="122">
        <v>11</v>
      </c>
      <c r="H87" s="68">
        <f t="shared" si="20"/>
        <v>100</v>
      </c>
      <c r="I87" s="88">
        <f t="shared" si="21"/>
        <v>100</v>
      </c>
    </row>
    <row r="88" spans="1:9" ht="21.95" customHeight="1">
      <c r="A88" s="73"/>
      <c r="B88" s="63" t="s">
        <v>244</v>
      </c>
      <c r="C88" s="31" t="s">
        <v>420</v>
      </c>
      <c r="D88" s="122">
        <v>9</v>
      </c>
      <c r="E88" s="122">
        <v>9</v>
      </c>
      <c r="F88" s="122">
        <v>9</v>
      </c>
      <c r="G88" s="122">
        <v>9</v>
      </c>
      <c r="H88" s="68">
        <f t="shared" si="20"/>
        <v>100</v>
      </c>
      <c r="I88" s="88">
        <f t="shared" si="21"/>
        <v>100</v>
      </c>
    </row>
    <row r="89" spans="1:9" ht="21.95" customHeight="1">
      <c r="A89" s="280" t="s">
        <v>195</v>
      </c>
      <c r="B89" s="285" t="s">
        <v>245</v>
      </c>
      <c r="C89" s="280" t="s">
        <v>239</v>
      </c>
      <c r="D89" s="125">
        <v>13806</v>
      </c>
      <c r="E89" s="125">
        <v>14257</v>
      </c>
      <c r="F89" s="125">
        <v>14257</v>
      </c>
      <c r="G89" s="125">
        <v>14638.457142857143</v>
      </c>
      <c r="H89" s="126">
        <f t="shared" si="20"/>
        <v>103.26669563957699</v>
      </c>
      <c r="I89" s="127">
        <f t="shared" si="21"/>
        <v>102.67557791160233</v>
      </c>
    </row>
    <row r="90" spans="1:9" ht="21.95" customHeight="1">
      <c r="A90" s="47"/>
      <c r="B90" s="63" t="s">
        <v>246</v>
      </c>
      <c r="C90" s="47" t="s">
        <v>239</v>
      </c>
      <c r="D90" s="35">
        <v>3563</v>
      </c>
      <c r="E90" s="35">
        <v>3634</v>
      </c>
      <c r="F90" s="35">
        <v>3634</v>
      </c>
      <c r="G90" s="35">
        <v>3712</v>
      </c>
      <c r="H90" s="68">
        <f t="shared" si="20"/>
        <v>101.99270277855739</v>
      </c>
      <c r="I90" s="88">
        <f t="shared" si="21"/>
        <v>102.14639515685194</v>
      </c>
    </row>
    <row r="91" spans="1:9" ht="21.75" customHeight="1">
      <c r="A91" s="47"/>
      <c r="B91" s="63" t="s">
        <v>247</v>
      </c>
      <c r="C91" s="47" t="s">
        <v>239</v>
      </c>
      <c r="D91" s="35">
        <v>96</v>
      </c>
      <c r="E91" s="35">
        <v>99</v>
      </c>
      <c r="F91" s="35">
        <v>99</v>
      </c>
      <c r="G91" s="35">
        <v>114</v>
      </c>
      <c r="H91" s="68">
        <f t="shared" si="20"/>
        <v>103.125</v>
      </c>
      <c r="I91" s="88">
        <f t="shared" si="21"/>
        <v>115.15151515151516</v>
      </c>
    </row>
    <row r="92" spans="1:9" ht="21.95" customHeight="1">
      <c r="A92" s="47"/>
      <c r="B92" s="63" t="s">
        <v>248</v>
      </c>
      <c r="C92" s="47" t="s">
        <v>239</v>
      </c>
      <c r="D92" s="35">
        <v>5698</v>
      </c>
      <c r="E92" s="35">
        <v>5974</v>
      </c>
      <c r="F92" s="35">
        <v>5974</v>
      </c>
      <c r="G92" s="35">
        <v>6172.4571428571426</v>
      </c>
      <c r="H92" s="68">
        <f t="shared" si="20"/>
        <v>104.84380484380485</v>
      </c>
      <c r="I92" s="88">
        <f t="shared" si="21"/>
        <v>103.32201444354105</v>
      </c>
    </row>
    <row r="93" spans="1:9" ht="21.95" customHeight="1">
      <c r="A93" s="47"/>
      <c r="B93" s="63" t="s">
        <v>249</v>
      </c>
      <c r="C93" s="47" t="s">
        <v>239</v>
      </c>
      <c r="D93" s="35">
        <v>5</v>
      </c>
      <c r="E93" s="35">
        <v>5</v>
      </c>
      <c r="F93" s="35">
        <v>5</v>
      </c>
      <c r="G93" s="35">
        <v>5</v>
      </c>
      <c r="H93" s="68">
        <f t="shared" si="20"/>
        <v>100</v>
      </c>
      <c r="I93" s="88">
        <f t="shared" si="21"/>
        <v>100</v>
      </c>
    </row>
    <row r="94" spans="1:9" ht="21.95" customHeight="1">
      <c r="A94" s="47"/>
      <c r="B94" s="63" t="s">
        <v>250</v>
      </c>
      <c r="C94" s="47" t="s">
        <v>239</v>
      </c>
      <c r="D94" s="35">
        <v>3029</v>
      </c>
      <c r="E94" s="35">
        <v>3120</v>
      </c>
      <c r="F94" s="35">
        <v>3120</v>
      </c>
      <c r="G94" s="35">
        <v>3196</v>
      </c>
      <c r="H94" s="68">
        <f t="shared" si="20"/>
        <v>103.00429184549357</v>
      </c>
      <c r="I94" s="88">
        <f t="shared" si="21"/>
        <v>102.43589743589745</v>
      </c>
    </row>
    <row r="95" spans="1:9" ht="21.95" customHeight="1">
      <c r="A95" s="47"/>
      <c r="B95" s="63" t="s">
        <v>251</v>
      </c>
      <c r="C95" s="47" t="s">
        <v>239</v>
      </c>
      <c r="D95" s="35">
        <v>1123</v>
      </c>
      <c r="E95" s="35">
        <v>1126</v>
      </c>
      <c r="F95" s="35">
        <v>1126</v>
      </c>
      <c r="G95" s="35">
        <v>1128</v>
      </c>
      <c r="H95" s="68">
        <f t="shared" si="20"/>
        <v>100.26714158504006</v>
      </c>
      <c r="I95" s="88">
        <f t="shared" si="21"/>
        <v>100.17761989342807</v>
      </c>
    </row>
    <row r="96" spans="1:9" ht="21.95" customHeight="1">
      <c r="A96" s="47"/>
      <c r="B96" s="63" t="s">
        <v>252</v>
      </c>
      <c r="C96" s="47" t="s">
        <v>239</v>
      </c>
      <c r="D96" s="35">
        <v>147</v>
      </c>
      <c r="E96" s="35">
        <v>153</v>
      </c>
      <c r="F96" s="35">
        <v>153</v>
      </c>
      <c r="G96" s="35">
        <v>155</v>
      </c>
      <c r="H96" s="68">
        <f t="shared" si="20"/>
        <v>104.08163265306122</v>
      </c>
      <c r="I96" s="88">
        <f t="shared" si="21"/>
        <v>101.30718954248366</v>
      </c>
    </row>
    <row r="97" spans="1:9" ht="21.95" customHeight="1">
      <c r="A97" s="47"/>
      <c r="B97" s="63" t="s">
        <v>253</v>
      </c>
      <c r="C97" s="47" t="s">
        <v>239</v>
      </c>
      <c r="D97" s="35">
        <v>145</v>
      </c>
      <c r="E97" s="35">
        <v>146</v>
      </c>
      <c r="F97" s="35">
        <v>146</v>
      </c>
      <c r="G97" s="35">
        <v>156</v>
      </c>
      <c r="H97" s="68">
        <f t="shared" si="20"/>
        <v>100.68965517241379</v>
      </c>
      <c r="I97" s="88">
        <f t="shared" si="21"/>
        <v>106.84931506849315</v>
      </c>
    </row>
    <row r="98" spans="1:9" ht="21.95" customHeight="1">
      <c r="A98" s="73"/>
      <c r="B98" s="106" t="s">
        <v>583</v>
      </c>
      <c r="C98" s="121" t="s">
        <v>34</v>
      </c>
      <c r="D98" s="129">
        <v>98.966100009941343</v>
      </c>
      <c r="E98" s="129">
        <v>99</v>
      </c>
      <c r="F98" s="129">
        <v>99</v>
      </c>
      <c r="G98" s="114">
        <v>99</v>
      </c>
      <c r="H98" s="114" t="s">
        <v>51</v>
      </c>
      <c r="I98" s="130" t="s">
        <v>51</v>
      </c>
    </row>
    <row r="99" spans="1:9" ht="21.95" customHeight="1">
      <c r="A99" s="73"/>
      <c r="B99" s="106" t="s">
        <v>584</v>
      </c>
      <c r="C99" s="121"/>
      <c r="D99" s="131"/>
      <c r="E99" s="131"/>
      <c r="F99" s="131"/>
      <c r="G99" s="68"/>
      <c r="H99" s="68"/>
      <c r="I99" s="88"/>
    </row>
    <row r="100" spans="1:9" s="134" customFormat="1" ht="21.95" customHeight="1">
      <c r="A100" s="73"/>
      <c r="B100" s="132" t="s">
        <v>370</v>
      </c>
      <c r="C100" s="121" t="s">
        <v>34</v>
      </c>
      <c r="D100" s="102">
        <v>100</v>
      </c>
      <c r="E100" s="102">
        <v>100</v>
      </c>
      <c r="F100" s="102">
        <v>100</v>
      </c>
      <c r="G100" s="102">
        <v>100</v>
      </c>
      <c r="H100" s="114" t="s">
        <v>51</v>
      </c>
      <c r="I100" s="130" t="s">
        <v>51</v>
      </c>
    </row>
    <row r="101" spans="1:9" s="134" customFormat="1" ht="21.95" customHeight="1">
      <c r="A101" s="73"/>
      <c r="B101" s="132" t="s">
        <v>371</v>
      </c>
      <c r="C101" s="121" t="s">
        <v>34</v>
      </c>
      <c r="D101" s="102">
        <v>100</v>
      </c>
      <c r="E101" s="102">
        <v>100</v>
      </c>
      <c r="F101" s="102">
        <v>100</v>
      </c>
      <c r="G101" s="102">
        <v>100</v>
      </c>
      <c r="H101" s="114" t="s">
        <v>51</v>
      </c>
      <c r="I101" s="130" t="s">
        <v>51</v>
      </c>
    </row>
    <row r="102" spans="1:9" s="134" customFormat="1" ht="21.95" customHeight="1">
      <c r="A102" s="73"/>
      <c r="B102" s="132" t="s">
        <v>63</v>
      </c>
      <c r="C102" s="121" t="s">
        <v>34</v>
      </c>
      <c r="D102" s="296">
        <v>20.83</v>
      </c>
      <c r="E102" s="108">
        <v>17.600000000000001</v>
      </c>
      <c r="F102" s="296">
        <v>20.83</v>
      </c>
      <c r="G102" s="110">
        <v>21</v>
      </c>
      <c r="H102" s="114" t="s">
        <v>51</v>
      </c>
      <c r="I102" s="130" t="s">
        <v>51</v>
      </c>
    </row>
    <row r="103" spans="1:9" s="54" customFormat="1" ht="21.95" customHeight="1">
      <c r="A103" s="73"/>
      <c r="B103" s="106" t="s">
        <v>65</v>
      </c>
      <c r="C103" s="121"/>
      <c r="D103" s="92"/>
      <c r="E103" s="287"/>
      <c r="F103" s="91"/>
      <c r="G103" s="288"/>
      <c r="H103" s="114"/>
      <c r="I103" s="130"/>
    </row>
    <row r="104" spans="1:9" ht="21.95" customHeight="1">
      <c r="A104" s="73"/>
      <c r="B104" s="106" t="s">
        <v>370</v>
      </c>
      <c r="C104" s="121" t="s">
        <v>34</v>
      </c>
      <c r="D104" s="289">
        <v>58.78</v>
      </c>
      <c r="E104" s="289">
        <v>58.78</v>
      </c>
      <c r="F104" s="289">
        <v>58.78</v>
      </c>
      <c r="G104" s="289">
        <v>58.78</v>
      </c>
      <c r="H104" s="114" t="s">
        <v>51</v>
      </c>
      <c r="I104" s="130" t="s">
        <v>51</v>
      </c>
    </row>
    <row r="105" spans="1:9" s="54" customFormat="1" ht="21.95" customHeight="1">
      <c r="A105" s="73"/>
      <c r="B105" s="63" t="s">
        <v>115</v>
      </c>
      <c r="C105" s="121" t="s">
        <v>34</v>
      </c>
      <c r="D105" s="289">
        <v>80.11</v>
      </c>
      <c r="E105" s="289">
        <v>80.11</v>
      </c>
      <c r="F105" s="289">
        <v>80.11</v>
      </c>
      <c r="G105" s="289">
        <v>80.11</v>
      </c>
      <c r="H105" s="114" t="s">
        <v>51</v>
      </c>
      <c r="I105" s="130" t="s">
        <v>51</v>
      </c>
    </row>
    <row r="106" spans="1:9" s="54" customFormat="1" ht="21.95" customHeight="1">
      <c r="A106" s="73"/>
      <c r="B106" s="63" t="s">
        <v>116</v>
      </c>
      <c r="C106" s="121" t="s">
        <v>34</v>
      </c>
      <c r="D106" s="290">
        <v>100</v>
      </c>
      <c r="E106" s="290">
        <v>100</v>
      </c>
      <c r="F106" s="290">
        <v>100</v>
      </c>
      <c r="G106" s="290">
        <v>100</v>
      </c>
      <c r="H106" s="114" t="s">
        <v>51</v>
      </c>
      <c r="I106" s="130" t="s">
        <v>51</v>
      </c>
    </row>
    <row r="107" spans="1:9" s="54" customFormat="1">
      <c r="A107" s="73"/>
      <c r="B107" s="119" t="s">
        <v>539</v>
      </c>
      <c r="C107" s="56" t="s">
        <v>71</v>
      </c>
      <c r="D107" s="102">
        <v>209</v>
      </c>
      <c r="E107" s="102">
        <v>209</v>
      </c>
      <c r="F107" s="102">
        <v>209</v>
      </c>
      <c r="G107" s="102">
        <v>209</v>
      </c>
      <c r="H107" s="68">
        <f t="shared" si="20"/>
        <v>100</v>
      </c>
      <c r="I107" s="88">
        <f t="shared" si="21"/>
        <v>100</v>
      </c>
    </row>
    <row r="108" spans="1:9" s="54" customFormat="1" ht="21.95" customHeight="1">
      <c r="A108" s="73"/>
      <c r="B108" s="136" t="s">
        <v>254</v>
      </c>
      <c r="C108" s="56" t="s">
        <v>71</v>
      </c>
      <c r="D108" s="102">
        <v>209</v>
      </c>
      <c r="E108" s="102">
        <v>209</v>
      </c>
      <c r="F108" s="102">
        <v>209</v>
      </c>
      <c r="G108" s="102">
        <v>209</v>
      </c>
      <c r="H108" s="68">
        <f t="shared" si="20"/>
        <v>100</v>
      </c>
      <c r="I108" s="88">
        <f t="shared" si="21"/>
        <v>100</v>
      </c>
    </row>
    <row r="109" spans="1:9" s="54" customFormat="1" ht="21.95" customHeight="1">
      <c r="A109" s="73"/>
      <c r="B109" s="106" t="s">
        <v>255</v>
      </c>
      <c r="C109" s="121" t="s">
        <v>34</v>
      </c>
      <c r="D109" s="290">
        <v>100</v>
      </c>
      <c r="E109" s="290">
        <v>100</v>
      </c>
      <c r="F109" s="290">
        <v>100</v>
      </c>
      <c r="G109" s="290">
        <v>100</v>
      </c>
      <c r="H109" s="114" t="s">
        <v>51</v>
      </c>
      <c r="I109" s="130" t="s">
        <v>51</v>
      </c>
    </row>
    <row r="110" spans="1:9" s="54" customFormat="1" ht="21.95" customHeight="1">
      <c r="A110" s="73"/>
      <c r="B110" s="106" t="s">
        <v>256</v>
      </c>
      <c r="C110" s="56" t="s">
        <v>66</v>
      </c>
      <c r="D110" s="290">
        <v>10</v>
      </c>
      <c r="E110" s="290">
        <v>10</v>
      </c>
      <c r="F110" s="290">
        <v>10</v>
      </c>
      <c r="G110" s="290">
        <v>10</v>
      </c>
      <c r="H110" s="68">
        <f t="shared" si="20"/>
        <v>100</v>
      </c>
      <c r="I110" s="88">
        <f t="shared" si="21"/>
        <v>100</v>
      </c>
    </row>
    <row r="111" spans="1:9" s="54" customFormat="1" ht="21.95" customHeight="1">
      <c r="A111" s="73"/>
      <c r="B111" s="106" t="s">
        <v>540</v>
      </c>
      <c r="C111" s="121" t="s">
        <v>34</v>
      </c>
      <c r="D111" s="290">
        <v>100</v>
      </c>
      <c r="E111" s="290">
        <v>100</v>
      </c>
      <c r="F111" s="290">
        <v>100</v>
      </c>
      <c r="G111" s="290">
        <v>100</v>
      </c>
      <c r="H111" s="68">
        <f t="shared" si="20"/>
        <v>100</v>
      </c>
      <c r="I111" s="88">
        <f t="shared" si="21"/>
        <v>100</v>
      </c>
    </row>
    <row r="112" spans="1:9" s="54" customFormat="1" ht="21.95" customHeight="1">
      <c r="A112" s="73"/>
      <c r="B112" s="106" t="s">
        <v>64</v>
      </c>
      <c r="C112" s="121" t="s">
        <v>71</v>
      </c>
      <c r="D112" s="102">
        <v>209</v>
      </c>
      <c r="E112" s="102">
        <v>209</v>
      </c>
      <c r="F112" s="102">
        <v>209</v>
      </c>
      <c r="G112" s="102">
        <v>209</v>
      </c>
      <c r="H112" s="68">
        <f t="shared" si="20"/>
        <v>100</v>
      </c>
      <c r="I112" s="88">
        <f t="shared" si="21"/>
        <v>100</v>
      </c>
    </row>
    <row r="113" spans="1:9" s="54" customFormat="1" ht="21.95" customHeight="1">
      <c r="A113" s="73"/>
      <c r="B113" s="106" t="s">
        <v>62</v>
      </c>
      <c r="C113" s="121" t="s">
        <v>34</v>
      </c>
      <c r="D113" s="291">
        <v>99.16</v>
      </c>
      <c r="E113" s="291">
        <v>97.2</v>
      </c>
      <c r="F113" s="291">
        <v>98.95</v>
      </c>
      <c r="G113" s="292">
        <v>98</v>
      </c>
      <c r="H113" s="114" t="s">
        <v>51</v>
      </c>
      <c r="I113" s="130" t="s">
        <v>51</v>
      </c>
    </row>
    <row r="114" spans="1:9" s="54" customFormat="1" ht="21.95" customHeight="1">
      <c r="A114" s="73"/>
      <c r="B114" s="120" t="s">
        <v>541</v>
      </c>
      <c r="C114" s="60" t="s">
        <v>34</v>
      </c>
      <c r="D114" s="126">
        <v>92.13333333333334</v>
      </c>
      <c r="E114" s="126">
        <v>93.74167776298269</v>
      </c>
      <c r="F114" s="126">
        <v>93.74167776298269</v>
      </c>
      <c r="G114" s="126">
        <v>95.079787234042556</v>
      </c>
      <c r="H114" s="295" t="s">
        <v>51</v>
      </c>
      <c r="I114" s="278" t="s">
        <v>51</v>
      </c>
    </row>
    <row r="115" spans="1:9" s="54" customFormat="1" ht="21.95" customHeight="1">
      <c r="A115" s="73"/>
      <c r="B115" s="120" t="s">
        <v>542</v>
      </c>
      <c r="C115" s="60" t="s">
        <v>117</v>
      </c>
      <c r="D115" s="293">
        <v>691</v>
      </c>
      <c r="E115" s="293">
        <v>704</v>
      </c>
      <c r="F115" s="293">
        <v>704</v>
      </c>
      <c r="G115" s="293">
        <v>715</v>
      </c>
      <c r="H115" s="126">
        <f t="shared" si="20"/>
        <v>101.88133140376266</v>
      </c>
      <c r="I115" s="127">
        <f t="shared" si="21"/>
        <v>101.5625</v>
      </c>
    </row>
    <row r="116" spans="1:9" s="54" customFormat="1" ht="21.95" customHeight="1">
      <c r="A116" s="51"/>
      <c r="B116" s="104" t="s">
        <v>372</v>
      </c>
      <c r="C116" s="95" t="s">
        <v>118</v>
      </c>
      <c r="D116" s="290">
        <v>231</v>
      </c>
      <c r="E116" s="290">
        <v>237</v>
      </c>
      <c r="F116" s="290">
        <v>237</v>
      </c>
      <c r="G116" s="290">
        <v>243</v>
      </c>
      <c r="H116" s="68">
        <f t="shared" si="20"/>
        <v>102.59740259740259</v>
      </c>
      <c r="I116" s="88">
        <f t="shared" si="21"/>
        <v>102.53164556962025</v>
      </c>
    </row>
    <row r="117" spans="1:9" s="54" customFormat="1" ht="21.95" customHeight="1">
      <c r="A117" s="51"/>
      <c r="B117" s="104" t="s">
        <v>373</v>
      </c>
      <c r="C117" s="95" t="s">
        <v>118</v>
      </c>
      <c r="D117" s="290">
        <v>215</v>
      </c>
      <c r="E117" s="290">
        <v>217</v>
      </c>
      <c r="F117" s="290">
        <v>217</v>
      </c>
      <c r="G117" s="290">
        <v>220</v>
      </c>
      <c r="H117" s="68">
        <f t="shared" si="20"/>
        <v>100.93023255813954</v>
      </c>
      <c r="I117" s="88">
        <f t="shared" si="21"/>
        <v>101.38248847926268</v>
      </c>
    </row>
    <row r="118" spans="1:9" s="54" customFormat="1" ht="21.95" customHeight="1">
      <c r="A118" s="51"/>
      <c r="B118" s="104" t="s">
        <v>374</v>
      </c>
      <c r="C118" s="95" t="s">
        <v>118</v>
      </c>
      <c r="D118" s="290">
        <v>211</v>
      </c>
      <c r="E118" s="290">
        <v>216</v>
      </c>
      <c r="F118" s="290">
        <v>216</v>
      </c>
      <c r="G118" s="290">
        <v>218</v>
      </c>
      <c r="H118" s="68">
        <f t="shared" si="20"/>
        <v>102.3696682464455</v>
      </c>
      <c r="I118" s="88">
        <f t="shared" si="21"/>
        <v>100.92592592592592</v>
      </c>
    </row>
    <row r="119" spans="1:9" s="54" customFormat="1" ht="21.95" customHeight="1">
      <c r="A119" s="51"/>
      <c r="B119" s="137" t="s">
        <v>375</v>
      </c>
      <c r="C119" s="95" t="s">
        <v>118</v>
      </c>
      <c r="D119" s="290">
        <v>34</v>
      </c>
      <c r="E119" s="290">
        <v>34</v>
      </c>
      <c r="F119" s="290">
        <v>34</v>
      </c>
      <c r="G119" s="290">
        <v>34</v>
      </c>
      <c r="H119" s="68">
        <f t="shared" si="20"/>
        <v>99.999999999999986</v>
      </c>
      <c r="I119" s="88">
        <f t="shared" si="21"/>
        <v>99.999999999999986</v>
      </c>
    </row>
    <row r="120" spans="1:9" s="54" customFormat="1" ht="21.95" customHeight="1">
      <c r="A120" s="51"/>
      <c r="B120" s="294" t="s">
        <v>307</v>
      </c>
      <c r="C120" s="281" t="s">
        <v>34</v>
      </c>
      <c r="D120" s="295">
        <v>13.2</v>
      </c>
      <c r="E120" s="295">
        <v>13.8</v>
      </c>
      <c r="F120" s="295">
        <v>13.8</v>
      </c>
      <c r="G120" s="295">
        <v>14</v>
      </c>
      <c r="H120" s="295" t="s">
        <v>51</v>
      </c>
      <c r="I120" s="278" t="s">
        <v>51</v>
      </c>
    </row>
    <row r="121" spans="1:9" s="54" customFormat="1" ht="21.95" customHeight="1">
      <c r="A121" s="73"/>
      <c r="B121" s="294" t="s">
        <v>306</v>
      </c>
      <c r="C121" s="60" t="s">
        <v>117</v>
      </c>
      <c r="D121" s="293">
        <v>99</v>
      </c>
      <c r="E121" s="293">
        <f>E122+E123+E124+E125</f>
        <v>104</v>
      </c>
      <c r="F121" s="293">
        <f>F122+F123+F124+F125</f>
        <v>104</v>
      </c>
      <c r="G121" s="293">
        <v>105</v>
      </c>
      <c r="H121" s="126">
        <f t="shared" si="20"/>
        <v>105.05050505050505</v>
      </c>
      <c r="I121" s="127">
        <f t="shared" si="21"/>
        <v>100.96153846153845</v>
      </c>
    </row>
    <row r="122" spans="1:9" s="54" customFormat="1" ht="21.95" customHeight="1">
      <c r="A122" s="51"/>
      <c r="B122" s="104" t="s">
        <v>372</v>
      </c>
      <c r="C122" s="95" t="s">
        <v>118</v>
      </c>
      <c r="D122" s="290">
        <v>37</v>
      </c>
      <c r="E122" s="290">
        <v>38</v>
      </c>
      <c r="F122" s="290">
        <v>38</v>
      </c>
      <c r="G122" s="290">
        <v>38</v>
      </c>
      <c r="H122" s="68">
        <f t="shared" si="20"/>
        <v>102.70270270270271</v>
      </c>
      <c r="I122" s="88">
        <f t="shared" si="21"/>
        <v>100</v>
      </c>
    </row>
    <row r="123" spans="1:9" s="54" customFormat="1" ht="21.95" customHeight="1">
      <c r="A123" s="51"/>
      <c r="B123" s="104" t="s">
        <v>373</v>
      </c>
      <c r="C123" s="95" t="s">
        <v>118</v>
      </c>
      <c r="D123" s="290">
        <v>55</v>
      </c>
      <c r="E123" s="290">
        <v>55</v>
      </c>
      <c r="F123" s="290">
        <v>55</v>
      </c>
      <c r="G123" s="290">
        <v>56</v>
      </c>
      <c r="H123" s="68">
        <f t="shared" si="20"/>
        <v>99.999999999999986</v>
      </c>
      <c r="I123" s="88">
        <f t="shared" si="21"/>
        <v>101.81818181818181</v>
      </c>
    </row>
    <row r="124" spans="1:9" s="54" customFormat="1" ht="21.95" customHeight="1">
      <c r="A124" s="51"/>
      <c r="B124" s="104" t="s">
        <v>374</v>
      </c>
      <c r="C124" s="95" t="s">
        <v>118</v>
      </c>
      <c r="D124" s="290">
        <v>7</v>
      </c>
      <c r="E124" s="290">
        <v>10</v>
      </c>
      <c r="F124" s="290">
        <v>10</v>
      </c>
      <c r="G124" s="290">
        <v>10</v>
      </c>
      <c r="H124" s="68">
        <f t="shared" si="20"/>
        <v>142.85714285714283</v>
      </c>
      <c r="I124" s="88">
        <f t="shared" si="21"/>
        <v>100</v>
      </c>
    </row>
    <row r="125" spans="1:9" s="54" customFormat="1" ht="21.95" customHeight="1">
      <c r="A125" s="51"/>
      <c r="B125" s="137" t="s">
        <v>375</v>
      </c>
      <c r="C125" s="95" t="s">
        <v>118</v>
      </c>
      <c r="D125" s="290">
        <v>0</v>
      </c>
      <c r="E125" s="290">
        <v>1</v>
      </c>
      <c r="F125" s="290">
        <v>1</v>
      </c>
      <c r="G125" s="290">
        <v>1</v>
      </c>
      <c r="H125" s="114" t="s">
        <v>51</v>
      </c>
      <c r="I125" s="130" t="s">
        <v>51</v>
      </c>
    </row>
    <row r="126" spans="1:9" s="54" customFormat="1" ht="21.95" customHeight="1">
      <c r="A126" s="73"/>
      <c r="B126" s="120" t="s">
        <v>0</v>
      </c>
      <c r="C126" s="60" t="s">
        <v>34</v>
      </c>
      <c r="D126" s="126">
        <v>91.25563800378292</v>
      </c>
      <c r="E126" s="126">
        <v>93.5</v>
      </c>
      <c r="F126" s="126">
        <v>93.5</v>
      </c>
      <c r="G126" s="126">
        <v>96.385731993675037</v>
      </c>
      <c r="H126" s="295" t="s">
        <v>51</v>
      </c>
      <c r="I126" s="278" t="s">
        <v>51</v>
      </c>
    </row>
    <row r="127" spans="1:9" s="54" customFormat="1" ht="21.95" customHeight="1">
      <c r="A127" s="51"/>
      <c r="B127" s="137" t="s">
        <v>376</v>
      </c>
      <c r="C127" s="55" t="s">
        <v>34</v>
      </c>
      <c r="D127" s="68">
        <v>86.065162907268174</v>
      </c>
      <c r="E127" s="68">
        <v>89.3</v>
      </c>
      <c r="F127" s="68">
        <v>89.3</v>
      </c>
      <c r="G127" s="68">
        <v>94.663187855787484</v>
      </c>
      <c r="H127" s="114" t="s">
        <v>51</v>
      </c>
      <c r="I127" s="130" t="s">
        <v>51</v>
      </c>
    </row>
    <row r="128" spans="1:9" s="54" customFormat="1" ht="21.95" customHeight="1">
      <c r="A128" s="51"/>
      <c r="B128" s="137" t="s">
        <v>370</v>
      </c>
      <c r="C128" s="55" t="s">
        <v>34</v>
      </c>
      <c r="D128" s="68">
        <v>90.988892869939093</v>
      </c>
      <c r="E128" s="68">
        <v>93.1</v>
      </c>
      <c r="F128" s="68">
        <v>93.1</v>
      </c>
      <c r="G128" s="68">
        <v>95.411244543007371</v>
      </c>
      <c r="H128" s="114" t="s">
        <v>51</v>
      </c>
      <c r="I128" s="130" t="s">
        <v>51</v>
      </c>
    </row>
    <row r="129" spans="1:9" s="54" customFormat="1" ht="21.95" customHeight="1">
      <c r="A129" s="51"/>
      <c r="B129" s="137" t="s">
        <v>371</v>
      </c>
      <c r="C129" s="55" t="s">
        <v>34</v>
      </c>
      <c r="D129" s="68">
        <v>96.127783155856733</v>
      </c>
      <c r="E129" s="68">
        <v>97.8</v>
      </c>
      <c r="F129" s="68">
        <v>97.8</v>
      </c>
      <c r="G129" s="68">
        <v>98.980458793542894</v>
      </c>
      <c r="H129" s="114" t="s">
        <v>51</v>
      </c>
      <c r="I129" s="130" t="s">
        <v>51</v>
      </c>
    </row>
    <row r="130" spans="1:9" s="54" customFormat="1" ht="21.95" customHeight="1">
      <c r="A130" s="51"/>
      <c r="B130" s="137" t="s">
        <v>377</v>
      </c>
      <c r="C130" s="55" t="s">
        <v>34</v>
      </c>
      <c r="D130" s="68">
        <v>97.860465116279073</v>
      </c>
      <c r="E130" s="68">
        <v>98</v>
      </c>
      <c r="F130" s="68">
        <v>98</v>
      </c>
      <c r="G130" s="68">
        <v>99.913718723037107</v>
      </c>
      <c r="H130" s="114" t="s">
        <v>51</v>
      </c>
      <c r="I130" s="130" t="s">
        <v>51</v>
      </c>
    </row>
    <row r="131" spans="1:9" s="54" customFormat="1">
      <c r="A131" s="60">
        <v>2</v>
      </c>
      <c r="B131" s="228" t="s">
        <v>257</v>
      </c>
      <c r="C131" s="60"/>
      <c r="D131" s="225"/>
      <c r="E131" s="231"/>
      <c r="F131" s="95"/>
      <c r="G131" s="95"/>
      <c r="H131" s="95"/>
      <c r="I131" s="83"/>
    </row>
    <row r="132" spans="1:9" s="54" customFormat="1" ht="56.25">
      <c r="A132" s="121"/>
      <c r="B132" s="119" t="s">
        <v>430</v>
      </c>
      <c r="C132" s="121" t="s">
        <v>258</v>
      </c>
      <c r="D132" s="108">
        <v>584</v>
      </c>
      <c r="E132" s="229">
        <v>600</v>
      </c>
      <c r="F132" s="229">
        <v>638</v>
      </c>
      <c r="G132" s="229">
        <v>600</v>
      </c>
      <c r="H132" s="110">
        <f t="shared" ref="H132" si="23">F132/D132*100</f>
        <v>109.24657534246576</v>
      </c>
      <c r="I132" s="113">
        <f t="shared" ref="I132" si="24">G132/F132*100</f>
        <v>94.043887147335425</v>
      </c>
    </row>
    <row r="133" spans="1:9" s="54" customFormat="1" ht="37.5">
      <c r="A133" s="121"/>
      <c r="B133" s="119" t="s">
        <v>431</v>
      </c>
      <c r="C133" s="121" t="s">
        <v>26</v>
      </c>
      <c r="D133" s="178">
        <f>D134+D135+D136+D137</f>
        <v>1595</v>
      </c>
      <c r="E133" s="178">
        <f>E134+E135+E136+E137</f>
        <v>1665</v>
      </c>
      <c r="F133" s="178">
        <f>F134+F135+F136+F137</f>
        <v>1630</v>
      </c>
      <c r="G133" s="178">
        <f>G134+G135+G136+G137</f>
        <v>1600</v>
      </c>
      <c r="H133" s="110">
        <f t="shared" ref="H133:H137" si="25">F133/D133*100</f>
        <v>102.19435736677116</v>
      </c>
      <c r="I133" s="113">
        <f t="shared" ref="I133:I137" si="26">G133/F133*100</f>
        <v>98.159509202453989</v>
      </c>
    </row>
    <row r="134" spans="1:9" s="54" customFormat="1" ht="21.95" customHeight="1">
      <c r="A134" s="121"/>
      <c r="B134" s="119" t="s">
        <v>378</v>
      </c>
      <c r="C134" s="121" t="str">
        <f>C133</f>
        <v>Học sinh</v>
      </c>
      <c r="D134" s="121">
        <v>237</v>
      </c>
      <c r="E134" s="121">
        <v>225</v>
      </c>
      <c r="F134" s="121">
        <v>225</v>
      </c>
      <c r="G134" s="121">
        <v>225</v>
      </c>
      <c r="H134" s="110">
        <f t="shared" si="25"/>
        <v>94.936708860759495</v>
      </c>
      <c r="I134" s="113">
        <f t="shared" si="26"/>
        <v>100</v>
      </c>
    </row>
    <row r="135" spans="1:9" s="54" customFormat="1" ht="21.95" customHeight="1">
      <c r="A135" s="121"/>
      <c r="B135" s="119" t="s">
        <v>379</v>
      </c>
      <c r="C135" s="121" t="s">
        <v>26</v>
      </c>
      <c r="D135" s="181">
        <v>749</v>
      </c>
      <c r="E135" s="181">
        <v>720</v>
      </c>
      <c r="F135" s="181">
        <v>749</v>
      </c>
      <c r="G135" s="181">
        <v>700</v>
      </c>
      <c r="H135" s="110">
        <f t="shared" si="25"/>
        <v>100</v>
      </c>
      <c r="I135" s="113">
        <f t="shared" si="26"/>
        <v>93.45794392523365</v>
      </c>
    </row>
    <row r="136" spans="1:9" s="54" customFormat="1" ht="21.95" customHeight="1">
      <c r="A136" s="121"/>
      <c r="B136" s="119" t="s">
        <v>380</v>
      </c>
      <c r="C136" s="121" t="s">
        <v>26</v>
      </c>
      <c r="D136" s="181">
        <v>530</v>
      </c>
      <c r="E136" s="181">
        <v>600</v>
      </c>
      <c r="F136" s="181">
        <v>580</v>
      </c>
      <c r="G136" s="181">
        <v>590</v>
      </c>
      <c r="H136" s="110">
        <f t="shared" si="25"/>
        <v>109.43396226415094</v>
      </c>
      <c r="I136" s="113">
        <f t="shared" si="26"/>
        <v>101.72413793103448</v>
      </c>
    </row>
    <row r="137" spans="1:9" s="54" customFormat="1" ht="21.95" customHeight="1">
      <c r="A137" s="121"/>
      <c r="B137" s="119" t="s">
        <v>381</v>
      </c>
      <c r="C137" s="121" t="str">
        <f>C136</f>
        <v>Học sinh</v>
      </c>
      <c r="D137" s="229">
        <v>79</v>
      </c>
      <c r="E137" s="229">
        <v>120</v>
      </c>
      <c r="F137" s="229">
        <v>76</v>
      </c>
      <c r="G137" s="229">
        <v>85</v>
      </c>
      <c r="H137" s="110">
        <f t="shared" si="25"/>
        <v>96.202531645569621</v>
      </c>
      <c r="I137" s="113">
        <f t="shared" si="26"/>
        <v>111.8421052631579</v>
      </c>
    </row>
    <row r="138" spans="1:9" ht="27.75" customHeight="1">
      <c r="A138" s="241">
        <v>6</v>
      </c>
      <c r="B138" s="263" t="s">
        <v>209</v>
      </c>
      <c r="C138" s="264"/>
      <c r="D138" s="265"/>
      <c r="E138" s="265"/>
      <c r="F138" s="266"/>
      <c r="G138" s="266"/>
      <c r="H138" s="265"/>
      <c r="I138" s="265"/>
    </row>
    <row r="139" spans="1:9" ht="21.95" customHeight="1">
      <c r="A139" s="73"/>
      <c r="B139" s="232" t="s">
        <v>382</v>
      </c>
      <c r="C139" s="56" t="str">
        <f>C140</f>
        <v>bản</v>
      </c>
      <c r="D139" s="44">
        <f>D140+D141</f>
        <v>302000</v>
      </c>
      <c r="E139" s="44">
        <f t="shared" ref="E139:G139" si="27">E140+E141</f>
        <v>314000</v>
      </c>
      <c r="F139" s="44">
        <f t="shared" si="27"/>
        <v>310100</v>
      </c>
      <c r="G139" s="44">
        <f t="shared" si="27"/>
        <v>320000</v>
      </c>
      <c r="H139" s="110">
        <f t="shared" ref="H139:H140" si="28">F139/D139*100</f>
        <v>102.68211920529802</v>
      </c>
      <c r="I139" s="113">
        <f t="shared" ref="I139:I140" si="29">G139/F139*100</f>
        <v>103.19251854240568</v>
      </c>
    </row>
    <row r="140" spans="1:9" ht="21.95" customHeight="1">
      <c r="A140" s="73"/>
      <c r="B140" s="139" t="s">
        <v>394</v>
      </c>
      <c r="C140" s="233" t="s">
        <v>291</v>
      </c>
      <c r="D140" s="92">
        <v>187000</v>
      </c>
      <c r="E140" s="92">
        <v>195000</v>
      </c>
      <c r="F140" s="92">
        <v>189700</v>
      </c>
      <c r="G140" s="92">
        <v>195000</v>
      </c>
      <c r="H140" s="110">
        <f t="shared" si="28"/>
        <v>101.44385026737967</v>
      </c>
      <c r="I140" s="113">
        <f t="shared" si="29"/>
        <v>102.79388508170797</v>
      </c>
    </row>
    <row r="141" spans="1:9" ht="21.95" customHeight="1">
      <c r="A141" s="73"/>
      <c r="B141" s="139" t="s">
        <v>395</v>
      </c>
      <c r="C141" s="233" t="s">
        <v>291</v>
      </c>
      <c r="D141" s="92">
        <v>115000</v>
      </c>
      <c r="E141" s="92">
        <v>119000</v>
      </c>
      <c r="F141" s="92">
        <v>120400</v>
      </c>
      <c r="G141" s="92">
        <v>125000</v>
      </c>
      <c r="H141" s="110">
        <f t="shared" ref="H141:H145" si="30">F141/D141*100</f>
        <v>104.69565217391303</v>
      </c>
      <c r="I141" s="113">
        <f t="shared" ref="I141:I145" si="31">G141/F141*100</f>
        <v>103.82059800664452</v>
      </c>
    </row>
    <row r="142" spans="1:9" ht="21.95" customHeight="1">
      <c r="A142" s="73"/>
      <c r="B142" s="232" t="s">
        <v>383</v>
      </c>
      <c r="C142" s="56" t="s">
        <v>75</v>
      </c>
      <c r="D142" s="32">
        <v>7300</v>
      </c>
      <c r="E142" s="44">
        <v>7300</v>
      </c>
      <c r="F142" s="44">
        <v>7300</v>
      </c>
      <c r="G142" s="44">
        <v>7300</v>
      </c>
      <c r="H142" s="110">
        <f t="shared" si="30"/>
        <v>100</v>
      </c>
      <c r="I142" s="113">
        <f t="shared" si="31"/>
        <v>100</v>
      </c>
    </row>
    <row r="143" spans="1:9" s="54" customFormat="1" ht="21.95" customHeight="1">
      <c r="A143" s="77"/>
      <c r="B143" s="176" t="s">
        <v>577</v>
      </c>
      <c r="C143" s="177" t="s">
        <v>75</v>
      </c>
      <c r="D143" s="140">
        <v>30</v>
      </c>
      <c r="E143" s="91">
        <v>30</v>
      </c>
      <c r="F143" s="91">
        <v>30</v>
      </c>
      <c r="G143" s="91">
        <v>30</v>
      </c>
      <c r="H143" s="110">
        <f t="shared" si="30"/>
        <v>100</v>
      </c>
      <c r="I143" s="113">
        <f t="shared" si="31"/>
        <v>100</v>
      </c>
    </row>
    <row r="144" spans="1:9" ht="21.95" customHeight="1">
      <c r="A144" s="73"/>
      <c r="B144" s="232" t="s">
        <v>384</v>
      </c>
      <c r="C144" s="56" t="s">
        <v>75</v>
      </c>
      <c r="D144" s="32">
        <v>8760</v>
      </c>
      <c r="E144" s="44">
        <v>8760</v>
      </c>
      <c r="F144" s="44">
        <v>8760</v>
      </c>
      <c r="G144" s="44">
        <v>8760</v>
      </c>
      <c r="H144" s="110">
        <f t="shared" si="30"/>
        <v>100</v>
      </c>
      <c r="I144" s="113">
        <f t="shared" si="31"/>
        <v>100</v>
      </c>
    </row>
    <row r="145" spans="1:10" s="54" customFormat="1" ht="21.95" customHeight="1">
      <c r="A145" s="77"/>
      <c r="B145" s="176" t="s">
        <v>578</v>
      </c>
      <c r="C145" s="177" t="s">
        <v>75</v>
      </c>
      <c r="D145" s="140">
        <v>80</v>
      </c>
      <c r="E145" s="91">
        <v>80</v>
      </c>
      <c r="F145" s="91">
        <v>80</v>
      </c>
      <c r="G145" s="91">
        <v>80</v>
      </c>
      <c r="H145" s="110">
        <f t="shared" si="30"/>
        <v>100</v>
      </c>
      <c r="I145" s="113">
        <f t="shared" si="31"/>
        <v>100</v>
      </c>
    </row>
    <row r="146" spans="1:10" ht="21.95" customHeight="1">
      <c r="A146" s="73"/>
      <c r="B146" s="282" t="s">
        <v>532</v>
      </c>
      <c r="C146" s="283" t="s">
        <v>533</v>
      </c>
      <c r="D146" s="95">
        <v>204</v>
      </c>
      <c r="E146" s="47">
        <v>205</v>
      </c>
      <c r="F146" s="95">
        <v>206</v>
      </c>
      <c r="G146" s="47">
        <v>207</v>
      </c>
      <c r="H146" s="110">
        <f t="shared" ref="H146:H149" si="32">F146/D146*100</f>
        <v>100.98039215686273</v>
      </c>
      <c r="I146" s="113">
        <f t="shared" ref="I146:I149" si="33">G146/F146*100</f>
        <v>100.48543689320388</v>
      </c>
    </row>
    <row r="147" spans="1:10" ht="21.95" customHeight="1">
      <c r="A147" s="73"/>
      <c r="B147" s="141" t="s">
        <v>385</v>
      </c>
      <c r="C147" s="108" t="s">
        <v>25</v>
      </c>
      <c r="D147" s="32">
        <v>100</v>
      </c>
      <c r="E147" s="32">
        <v>105</v>
      </c>
      <c r="F147" s="32">
        <v>115</v>
      </c>
      <c r="G147" s="32">
        <v>120</v>
      </c>
      <c r="H147" s="110">
        <f t="shared" si="32"/>
        <v>114.99999999999999</v>
      </c>
      <c r="I147" s="113">
        <f t="shared" si="33"/>
        <v>104.34782608695652</v>
      </c>
    </row>
    <row r="148" spans="1:10" ht="21.95" customHeight="1">
      <c r="A148" s="73"/>
      <c r="B148" s="141" t="s">
        <v>386</v>
      </c>
      <c r="C148" s="108" t="s">
        <v>34</v>
      </c>
      <c r="D148" s="114">
        <f>D147*100/184</f>
        <v>54.347826086956523</v>
      </c>
      <c r="E148" s="114">
        <f t="shared" ref="E148:G148" si="34">E147*100/184</f>
        <v>57.065217391304351</v>
      </c>
      <c r="F148" s="114">
        <f t="shared" si="34"/>
        <v>62.5</v>
      </c>
      <c r="G148" s="114">
        <f t="shared" si="34"/>
        <v>65.217391304347828</v>
      </c>
      <c r="H148" s="110">
        <f t="shared" si="32"/>
        <v>114.99999999999999</v>
      </c>
      <c r="I148" s="113">
        <f t="shared" si="33"/>
        <v>104.34782608695652</v>
      </c>
    </row>
    <row r="149" spans="1:10" ht="21.95" customHeight="1">
      <c r="A149" s="73"/>
      <c r="B149" s="106" t="s">
        <v>387</v>
      </c>
      <c r="C149" s="108" t="s">
        <v>236</v>
      </c>
      <c r="D149" s="45">
        <v>19</v>
      </c>
      <c r="E149" s="45">
        <v>19</v>
      </c>
      <c r="F149" s="76">
        <v>21</v>
      </c>
      <c r="G149" s="114">
        <v>23</v>
      </c>
      <c r="H149" s="110">
        <f t="shared" si="32"/>
        <v>110.5263157894737</v>
      </c>
      <c r="I149" s="113">
        <f t="shared" si="33"/>
        <v>109.52380952380953</v>
      </c>
    </row>
    <row r="150" spans="1:10" ht="21.95" customHeight="1">
      <c r="A150" s="73"/>
      <c r="B150" s="106" t="s">
        <v>388</v>
      </c>
      <c r="C150" s="108" t="s">
        <v>34</v>
      </c>
      <c r="D150" s="45">
        <f>D149*100/25</f>
        <v>76</v>
      </c>
      <c r="E150" s="45">
        <f t="shared" ref="E150:G150" si="35">E149*100/25</f>
        <v>76</v>
      </c>
      <c r="F150" s="45">
        <f t="shared" si="35"/>
        <v>84</v>
      </c>
      <c r="G150" s="45">
        <f t="shared" si="35"/>
        <v>92</v>
      </c>
      <c r="H150" s="115" t="s">
        <v>51</v>
      </c>
      <c r="I150" s="223" t="s">
        <v>51</v>
      </c>
    </row>
    <row r="151" spans="1:10" ht="21.95" customHeight="1">
      <c r="A151" s="73"/>
      <c r="B151" s="119" t="s">
        <v>389</v>
      </c>
      <c r="C151" s="121" t="s">
        <v>34</v>
      </c>
      <c r="D151" s="95">
        <v>76</v>
      </c>
      <c r="E151" s="47">
        <v>80.7</v>
      </c>
      <c r="F151" s="47">
        <v>80.7</v>
      </c>
      <c r="G151" s="88">
        <v>81</v>
      </c>
      <c r="H151" s="115" t="s">
        <v>51</v>
      </c>
      <c r="I151" s="223" t="s">
        <v>51</v>
      </c>
    </row>
    <row r="152" spans="1:10" ht="37.5">
      <c r="A152" s="73"/>
      <c r="B152" s="119" t="s">
        <v>59</v>
      </c>
      <c r="C152" s="121" t="s">
        <v>34</v>
      </c>
      <c r="D152" s="75">
        <v>89</v>
      </c>
      <c r="E152" s="75">
        <v>88</v>
      </c>
      <c r="F152" s="75">
        <v>88</v>
      </c>
      <c r="G152" s="75">
        <v>88.5</v>
      </c>
      <c r="H152" s="115" t="s">
        <v>51</v>
      </c>
      <c r="I152" s="223" t="s">
        <v>51</v>
      </c>
    </row>
    <row r="153" spans="1:10" ht="37.5">
      <c r="A153" s="73"/>
      <c r="B153" s="119" t="s">
        <v>550</v>
      </c>
      <c r="C153" s="121" t="s">
        <v>34</v>
      </c>
      <c r="D153" s="75">
        <v>85.6</v>
      </c>
      <c r="E153" s="75">
        <v>86.1</v>
      </c>
      <c r="F153" s="75">
        <v>86.1</v>
      </c>
      <c r="G153" s="75">
        <v>86.5</v>
      </c>
      <c r="H153" s="115" t="s">
        <v>51</v>
      </c>
      <c r="I153" s="223" t="s">
        <v>51</v>
      </c>
    </row>
    <row r="154" spans="1:10" s="143" customFormat="1" ht="25.5" customHeight="1">
      <c r="A154" s="243">
        <v>7</v>
      </c>
      <c r="B154" s="242" t="s">
        <v>230</v>
      </c>
      <c r="C154" s="243"/>
      <c r="D154" s="243"/>
      <c r="E154" s="242"/>
      <c r="F154" s="242"/>
      <c r="G154" s="242"/>
      <c r="H154" s="262"/>
      <c r="I154" s="262"/>
    </row>
    <row r="155" spans="1:10" ht="20.100000000000001" customHeight="1">
      <c r="A155" s="69"/>
      <c r="B155" s="144" t="s">
        <v>546</v>
      </c>
      <c r="C155" s="29" t="s">
        <v>34</v>
      </c>
      <c r="D155" s="68">
        <v>80.500093514482799</v>
      </c>
      <c r="E155" s="68">
        <v>80.996097277608314</v>
      </c>
      <c r="F155" s="68">
        <v>80.996097277608314</v>
      </c>
      <c r="G155" s="84">
        <v>81.495089065560251</v>
      </c>
      <c r="H155" s="80" t="s">
        <v>51</v>
      </c>
      <c r="I155" s="80" t="s">
        <v>51</v>
      </c>
    </row>
    <row r="156" spans="1:10" ht="20.100000000000001" customHeight="1">
      <c r="A156" s="69"/>
      <c r="B156" s="145" t="s">
        <v>360</v>
      </c>
      <c r="C156" s="70" t="s">
        <v>34</v>
      </c>
      <c r="D156" s="68">
        <v>90.85</v>
      </c>
      <c r="E156" s="68">
        <v>91.102000000000004</v>
      </c>
      <c r="F156" s="68">
        <v>91.102000000000004</v>
      </c>
      <c r="G156" s="84">
        <v>92.013020000000012</v>
      </c>
      <c r="H156" s="80" t="s">
        <v>51</v>
      </c>
      <c r="I156" s="80" t="s">
        <v>51</v>
      </c>
    </row>
    <row r="157" spans="1:10" ht="20.100000000000001" customHeight="1">
      <c r="A157" s="69"/>
      <c r="B157" s="145" t="s">
        <v>359</v>
      </c>
      <c r="C157" s="70" t="s">
        <v>34</v>
      </c>
      <c r="D157" s="68">
        <v>77.3</v>
      </c>
      <c r="E157" s="110">
        <v>78</v>
      </c>
      <c r="F157" s="110">
        <v>78</v>
      </c>
      <c r="G157" s="84">
        <v>78.5</v>
      </c>
      <c r="H157" s="80" t="s">
        <v>51</v>
      </c>
      <c r="I157" s="80" t="s">
        <v>51</v>
      </c>
      <c r="J157" s="311"/>
    </row>
    <row r="158" spans="1:10" ht="20.100000000000001" customHeight="1">
      <c r="A158" s="69"/>
      <c r="B158" s="144" t="s">
        <v>349</v>
      </c>
      <c r="C158" s="29" t="s">
        <v>34</v>
      </c>
      <c r="D158" s="88">
        <v>88.2</v>
      </c>
      <c r="E158" s="88">
        <v>89.3</v>
      </c>
      <c r="F158" s="88">
        <v>89.3</v>
      </c>
      <c r="G158" s="88">
        <v>93.1</v>
      </c>
      <c r="H158" s="80" t="s">
        <v>51</v>
      </c>
      <c r="I158" s="80" t="s">
        <v>51</v>
      </c>
    </row>
    <row r="159" spans="1:10" s="54" customFormat="1" ht="20.100000000000001" customHeight="1">
      <c r="A159" s="70"/>
      <c r="B159" s="145" t="s">
        <v>360</v>
      </c>
      <c r="C159" s="70" t="s">
        <v>34</v>
      </c>
      <c r="D159" s="88">
        <v>96</v>
      </c>
      <c r="E159" s="88">
        <v>96.5</v>
      </c>
      <c r="F159" s="88">
        <v>96.5</v>
      </c>
      <c r="G159" s="88">
        <v>96.696624149999991</v>
      </c>
      <c r="H159" s="80" t="s">
        <v>51</v>
      </c>
      <c r="I159" s="80" t="s">
        <v>51</v>
      </c>
    </row>
    <row r="160" spans="1:10" s="54" customFormat="1" ht="20.100000000000001" customHeight="1">
      <c r="A160" s="70"/>
      <c r="B160" s="145" t="s">
        <v>359</v>
      </c>
      <c r="C160" s="70" t="s">
        <v>34</v>
      </c>
      <c r="D160" s="88">
        <v>82.7</v>
      </c>
      <c r="E160" s="88">
        <v>87.5</v>
      </c>
      <c r="F160" s="88">
        <v>87.5</v>
      </c>
      <c r="G160" s="88">
        <v>90</v>
      </c>
      <c r="H160" s="80" t="s">
        <v>51</v>
      </c>
      <c r="I160" s="80" t="s">
        <v>51</v>
      </c>
    </row>
    <row r="161" spans="1:9" ht="20.100000000000001" customHeight="1">
      <c r="A161" s="69"/>
      <c r="B161" s="144" t="s">
        <v>350</v>
      </c>
      <c r="C161" s="29" t="s">
        <v>34</v>
      </c>
      <c r="D161" s="88">
        <v>74.5</v>
      </c>
      <c r="E161" s="88">
        <v>78</v>
      </c>
      <c r="F161" s="88">
        <v>78</v>
      </c>
      <c r="G161" s="88">
        <v>80.099999999999994</v>
      </c>
      <c r="H161" s="80" t="s">
        <v>51</v>
      </c>
      <c r="I161" s="80" t="s">
        <v>51</v>
      </c>
    </row>
    <row r="162" spans="1:9" s="101" customFormat="1" ht="20.100000000000001" customHeight="1">
      <c r="A162" s="70"/>
      <c r="B162" s="145" t="s">
        <v>360</v>
      </c>
      <c r="C162" s="70" t="s">
        <v>34</v>
      </c>
      <c r="D162" s="88">
        <v>90</v>
      </c>
      <c r="E162" s="88">
        <v>92</v>
      </c>
      <c r="F162" s="88">
        <v>92</v>
      </c>
      <c r="G162" s="88">
        <v>93</v>
      </c>
      <c r="H162" s="80" t="s">
        <v>51</v>
      </c>
      <c r="I162" s="80" t="s">
        <v>51</v>
      </c>
    </row>
    <row r="163" spans="1:9" s="101" customFormat="1" ht="20.100000000000001" customHeight="1">
      <c r="A163" s="70"/>
      <c r="B163" s="145" t="s">
        <v>359</v>
      </c>
      <c r="C163" s="70" t="s">
        <v>34</v>
      </c>
      <c r="D163" s="88">
        <v>60</v>
      </c>
      <c r="E163" s="88">
        <v>65</v>
      </c>
      <c r="F163" s="88">
        <v>65</v>
      </c>
      <c r="G163" s="88">
        <v>68</v>
      </c>
      <c r="H163" s="80" t="s">
        <v>51</v>
      </c>
      <c r="I163" s="80" t="s">
        <v>51</v>
      </c>
    </row>
    <row r="164" spans="1:9" ht="20.100000000000001" customHeight="1">
      <c r="A164" s="69"/>
      <c r="B164" s="144" t="s">
        <v>351</v>
      </c>
      <c r="C164" s="109" t="s">
        <v>104</v>
      </c>
      <c r="D164" s="88">
        <v>30</v>
      </c>
      <c r="E164" s="88">
        <v>31</v>
      </c>
      <c r="F164" s="88">
        <v>31</v>
      </c>
      <c r="G164" s="88">
        <v>32</v>
      </c>
      <c r="H164" s="80" t="s">
        <v>51</v>
      </c>
      <c r="I164" s="80" t="s">
        <v>51</v>
      </c>
    </row>
    <row r="165" spans="1:9" ht="35.1" customHeight="1">
      <c r="A165" s="69"/>
      <c r="B165" s="144" t="s">
        <v>352</v>
      </c>
      <c r="C165" s="29" t="s">
        <v>34</v>
      </c>
      <c r="D165" s="88">
        <v>50</v>
      </c>
      <c r="E165" s="88">
        <v>50</v>
      </c>
      <c r="F165" s="88">
        <v>50</v>
      </c>
      <c r="G165" s="88">
        <v>78.099999999999994</v>
      </c>
      <c r="H165" s="80" t="s">
        <v>51</v>
      </c>
      <c r="I165" s="80" t="s">
        <v>51</v>
      </c>
    </row>
    <row r="166" spans="1:9" ht="20.100000000000001" customHeight="1">
      <c r="A166" s="69"/>
      <c r="B166" s="144" t="s">
        <v>98</v>
      </c>
      <c r="C166" s="29" t="s">
        <v>99</v>
      </c>
      <c r="D166" s="88">
        <v>4</v>
      </c>
      <c r="E166" s="88">
        <v>4</v>
      </c>
      <c r="F166" s="88">
        <v>4</v>
      </c>
      <c r="G166" s="88">
        <v>7</v>
      </c>
      <c r="H166" s="80" t="s">
        <v>51</v>
      </c>
      <c r="I166" s="80" t="s">
        <v>51</v>
      </c>
    </row>
    <row r="167" spans="1:9" s="54" customFormat="1" ht="37.5">
      <c r="A167" s="146"/>
      <c r="B167" s="144" t="s">
        <v>353</v>
      </c>
      <c r="C167" s="29" t="s">
        <v>34</v>
      </c>
      <c r="D167" s="135">
        <v>100</v>
      </c>
      <c r="E167" s="135">
        <v>100</v>
      </c>
      <c r="F167" s="135">
        <v>100</v>
      </c>
      <c r="G167" s="135">
        <v>100</v>
      </c>
      <c r="H167" s="80" t="s">
        <v>51</v>
      </c>
      <c r="I167" s="80" t="s">
        <v>51</v>
      </c>
    </row>
    <row r="168" spans="1:9" s="54" customFormat="1" ht="20.100000000000001" customHeight="1">
      <c r="A168" s="69"/>
      <c r="B168" s="147" t="s">
        <v>354</v>
      </c>
      <c r="C168" s="29" t="s">
        <v>34</v>
      </c>
      <c r="D168" s="240">
        <v>4.79</v>
      </c>
      <c r="E168" s="148">
        <v>4.79</v>
      </c>
      <c r="F168" s="148">
        <v>4.79</v>
      </c>
      <c r="G168" s="84">
        <v>4.8380197499999991</v>
      </c>
      <c r="H168" s="80" t="s">
        <v>51</v>
      </c>
      <c r="I168" s="80" t="s">
        <v>51</v>
      </c>
    </row>
    <row r="169" spans="1:9" s="54" customFormat="1" ht="37.5">
      <c r="A169" s="146"/>
      <c r="B169" s="119" t="s">
        <v>355</v>
      </c>
      <c r="C169" s="121" t="s">
        <v>34</v>
      </c>
      <c r="D169" s="88">
        <v>75</v>
      </c>
      <c r="E169" s="88">
        <v>78</v>
      </c>
      <c r="F169" s="88">
        <v>78</v>
      </c>
      <c r="G169" s="88">
        <v>80</v>
      </c>
      <c r="H169" s="80" t="s">
        <v>51</v>
      </c>
      <c r="I169" s="80" t="s">
        <v>51</v>
      </c>
    </row>
    <row r="170" spans="1:9" s="54" customFormat="1" ht="37.5">
      <c r="A170" s="69"/>
      <c r="B170" s="119" t="s">
        <v>356</v>
      </c>
      <c r="C170" s="121" t="s">
        <v>34</v>
      </c>
      <c r="D170" s="88">
        <v>78</v>
      </c>
      <c r="E170" s="88">
        <v>80</v>
      </c>
      <c r="F170" s="88">
        <v>80</v>
      </c>
      <c r="G170" s="88">
        <v>82</v>
      </c>
      <c r="H170" s="80" t="s">
        <v>51</v>
      </c>
      <c r="I170" s="80" t="s">
        <v>51</v>
      </c>
    </row>
    <row r="171" spans="1:9" s="54" customFormat="1" ht="21" customHeight="1">
      <c r="A171" s="69"/>
      <c r="B171" s="119" t="s">
        <v>357</v>
      </c>
      <c r="C171" s="121" t="s">
        <v>298</v>
      </c>
      <c r="D171" s="88" t="s">
        <v>529</v>
      </c>
      <c r="E171" s="135" t="s">
        <v>530</v>
      </c>
      <c r="F171" s="135" t="s">
        <v>531</v>
      </c>
      <c r="G171" s="135" t="s">
        <v>530</v>
      </c>
      <c r="H171" s="80" t="s">
        <v>51</v>
      </c>
      <c r="I171" s="80" t="s">
        <v>51</v>
      </c>
    </row>
    <row r="172" spans="1:9" s="54" customFormat="1" ht="21" customHeight="1">
      <c r="A172" s="69"/>
      <c r="B172" s="149" t="s">
        <v>358</v>
      </c>
      <c r="C172" s="121" t="s">
        <v>34</v>
      </c>
      <c r="D172" s="88">
        <v>38</v>
      </c>
      <c r="E172" s="88">
        <v>38</v>
      </c>
      <c r="F172" s="88">
        <v>38</v>
      </c>
      <c r="G172" s="47">
        <v>38</v>
      </c>
      <c r="H172" s="80" t="s">
        <v>51</v>
      </c>
      <c r="I172" s="80" t="s">
        <v>51</v>
      </c>
    </row>
    <row r="173" spans="1:9" s="142" customFormat="1" ht="27" customHeight="1">
      <c r="A173" s="243">
        <v>8</v>
      </c>
      <c r="B173" s="259" t="s">
        <v>229</v>
      </c>
      <c r="C173" s="259"/>
      <c r="D173" s="244"/>
      <c r="E173" s="260"/>
      <c r="F173" s="260"/>
      <c r="G173" s="260"/>
      <c r="H173" s="261"/>
      <c r="I173" s="261"/>
    </row>
    <row r="174" spans="1:9" s="142" customFormat="1" ht="24.95" customHeight="1">
      <c r="A174" s="29"/>
      <c r="B174" s="74" t="s">
        <v>347</v>
      </c>
      <c r="C174" s="29" t="s">
        <v>210</v>
      </c>
      <c r="D174" s="29">
        <v>9</v>
      </c>
      <c r="E174" s="69">
        <v>9</v>
      </c>
      <c r="F174" s="69">
        <v>10</v>
      </c>
      <c r="G174" s="29">
        <v>10</v>
      </c>
      <c r="H174" s="110">
        <f t="shared" ref="H174" si="36">F174/D174*100</f>
        <v>111.11111111111111</v>
      </c>
      <c r="I174" s="113">
        <f t="shared" ref="I174" si="37">G174/F174*100</f>
        <v>100</v>
      </c>
    </row>
    <row r="175" spans="1:9" s="142" customFormat="1" ht="24.95" customHeight="1">
      <c r="A175" s="29"/>
      <c r="B175" s="74" t="s">
        <v>348</v>
      </c>
      <c r="C175" s="29" t="s">
        <v>210</v>
      </c>
      <c r="D175" s="29">
        <v>9</v>
      </c>
      <c r="E175" s="69">
        <v>9</v>
      </c>
      <c r="F175" s="69">
        <v>10</v>
      </c>
      <c r="G175" s="29">
        <v>10</v>
      </c>
      <c r="H175" s="110">
        <f t="shared" ref="H175" si="38">F175/D175*100</f>
        <v>111.11111111111111</v>
      </c>
      <c r="I175" s="113">
        <f t="shared" ref="I175" si="39">G175/F175*100</f>
        <v>100</v>
      </c>
    </row>
    <row r="176" spans="1:9" s="50" customFormat="1" ht="27.75" customHeight="1">
      <c r="A176" s="241">
        <v>9</v>
      </c>
      <c r="B176" s="258" t="s">
        <v>485</v>
      </c>
      <c r="C176" s="241"/>
      <c r="D176" s="248"/>
      <c r="E176" s="248"/>
      <c r="F176" s="248"/>
      <c r="G176" s="248"/>
      <c r="H176" s="255"/>
      <c r="I176" s="255"/>
    </row>
    <row r="177" spans="1:9" ht="27" customHeight="1">
      <c r="A177" s="199"/>
      <c r="B177" s="198" t="s">
        <v>486</v>
      </c>
      <c r="C177" s="47"/>
      <c r="D177" s="44">
        <v>27</v>
      </c>
      <c r="E177" s="35" t="s">
        <v>551</v>
      </c>
      <c r="F177" s="44" t="s">
        <v>551</v>
      </c>
      <c r="G177" s="44" t="s">
        <v>552</v>
      </c>
      <c r="H177" s="133" t="s">
        <v>51</v>
      </c>
      <c r="I177" s="133" t="s">
        <v>51</v>
      </c>
    </row>
  </sheetData>
  <mergeCells count="9">
    <mergeCell ref="A1:I1"/>
    <mergeCell ref="G4:G5"/>
    <mergeCell ref="H4:I4"/>
    <mergeCell ref="A2:I2"/>
    <mergeCell ref="C4:C5"/>
    <mergeCell ref="D4:D5"/>
    <mergeCell ref="E4:F4"/>
    <mergeCell ref="A4:A5"/>
    <mergeCell ref="B4:B5"/>
  </mergeCells>
  <phoneticPr fontId="0" type="noConversion"/>
  <printOptions horizontalCentered="1"/>
  <pageMargins left="0.6" right="0.6" top="1" bottom="0.7" header="0.35433070866141703" footer="0.33"/>
  <pageSetup paperSize="9" scale="85" orientation="landscape" r:id="rId1"/>
  <headerFooter alignWithMargins="0">
    <oddFooter>&amp;C&amp;"Times New Roman,Regular"&amp;14&amp;P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D14" sqref="D14"/>
    </sheetView>
  </sheetViews>
  <sheetFormatPr defaultRowHeight="16.5"/>
  <cols>
    <col min="1" max="1" width="6.28515625" style="15" customWidth="1"/>
    <col min="2" max="2" width="47" style="15" customWidth="1"/>
    <col min="3" max="3" width="13.42578125" style="15" customWidth="1"/>
    <col min="4" max="4" width="10.140625" style="15" customWidth="1"/>
    <col min="5" max="5" width="11.42578125" style="15" customWidth="1"/>
    <col min="6" max="12" width="9.140625" style="15"/>
    <col min="13" max="13" width="11" style="15" customWidth="1"/>
    <col min="14" max="14" width="10.5703125" style="15" customWidth="1"/>
    <col min="15" max="15" width="9.140625" style="15"/>
    <col min="16" max="16" width="11.85546875" style="15" customWidth="1"/>
    <col min="17" max="16384" width="9.140625" style="15"/>
  </cols>
  <sheetData>
    <row r="1" spans="1:16" s="17" customFormat="1">
      <c r="A1" s="649" t="s">
        <v>224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649"/>
    </row>
    <row r="2" spans="1:16" s="17" customFormat="1">
      <c r="A2" s="649" t="s">
        <v>211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649"/>
    </row>
    <row r="3" spans="1:16" ht="23.25" customHeight="1">
      <c r="N3" s="650" t="s">
        <v>225</v>
      </c>
      <c r="O3" s="650"/>
      <c r="P3" s="650"/>
    </row>
    <row r="4" spans="1:16" ht="36.75" customHeight="1">
      <c r="A4" s="651" t="s">
        <v>212</v>
      </c>
      <c r="B4" s="651" t="s">
        <v>217</v>
      </c>
      <c r="C4" s="651" t="s">
        <v>213</v>
      </c>
      <c r="D4" s="651" t="s">
        <v>218</v>
      </c>
      <c r="E4" s="651" t="s">
        <v>214</v>
      </c>
      <c r="F4" s="652" t="s">
        <v>219</v>
      </c>
      <c r="G4" s="652"/>
      <c r="H4" s="652"/>
      <c r="I4" s="652"/>
      <c r="J4" s="652"/>
      <c r="K4" s="652"/>
      <c r="L4" s="652"/>
      <c r="M4" s="652" t="s">
        <v>220</v>
      </c>
      <c r="N4" s="652"/>
      <c r="O4" s="652"/>
      <c r="P4" s="652"/>
    </row>
    <row r="5" spans="1:16">
      <c r="A5" s="651"/>
      <c r="B5" s="651"/>
      <c r="C5" s="651"/>
      <c r="D5" s="651"/>
      <c r="E5" s="651"/>
      <c r="F5" s="651" t="s">
        <v>221</v>
      </c>
      <c r="G5" s="651" t="s">
        <v>222</v>
      </c>
      <c r="H5" s="651"/>
      <c r="I5" s="651" t="s">
        <v>216</v>
      </c>
      <c r="J5" s="651"/>
      <c r="K5" s="651" t="s">
        <v>223</v>
      </c>
      <c r="L5" s="651"/>
      <c r="M5" s="651" t="s">
        <v>221</v>
      </c>
      <c r="N5" s="651" t="s">
        <v>31</v>
      </c>
      <c r="O5" s="651"/>
      <c r="P5" s="651"/>
    </row>
    <row r="6" spans="1:16" ht="75" customHeight="1">
      <c r="A6" s="651"/>
      <c r="B6" s="651"/>
      <c r="C6" s="651"/>
      <c r="D6" s="651"/>
      <c r="E6" s="651"/>
      <c r="F6" s="651"/>
      <c r="G6" s="16" t="s">
        <v>14</v>
      </c>
      <c r="H6" s="16" t="s">
        <v>13</v>
      </c>
      <c r="I6" s="16" t="s">
        <v>14</v>
      </c>
      <c r="J6" s="16" t="s">
        <v>13</v>
      </c>
      <c r="K6" s="16" t="s">
        <v>14</v>
      </c>
      <c r="L6" s="16" t="s">
        <v>13</v>
      </c>
      <c r="M6" s="651"/>
      <c r="N6" s="16" t="s">
        <v>222</v>
      </c>
      <c r="O6" s="16" t="s">
        <v>216</v>
      </c>
      <c r="P6" s="16" t="s">
        <v>223</v>
      </c>
    </row>
    <row r="7" spans="1:16" s="28" customFormat="1" ht="24" customHeight="1">
      <c r="A7" s="21"/>
      <c r="B7" s="21" t="s">
        <v>215</v>
      </c>
      <c r="C7" s="21"/>
      <c r="D7" s="21"/>
      <c r="E7" s="150">
        <f>E8+E9</f>
        <v>62322</v>
      </c>
      <c r="F7" s="150">
        <f t="shared" ref="F7:P7" si="0">F8+F9</f>
        <v>8000</v>
      </c>
      <c r="G7" s="150">
        <f t="shared" si="0"/>
        <v>0</v>
      </c>
      <c r="H7" s="150">
        <f t="shared" si="0"/>
        <v>500</v>
      </c>
      <c r="I7" s="150">
        <f t="shared" si="0"/>
        <v>0</v>
      </c>
      <c r="J7" s="150">
        <f t="shared" si="0"/>
        <v>0</v>
      </c>
      <c r="K7" s="150">
        <f t="shared" si="0"/>
        <v>0</v>
      </c>
      <c r="L7" s="150">
        <f t="shared" si="0"/>
        <v>3000</v>
      </c>
      <c r="M7" s="150">
        <f t="shared" si="0"/>
        <v>39032</v>
      </c>
      <c r="N7" s="150">
        <f t="shared" si="0"/>
        <v>27710</v>
      </c>
      <c r="O7" s="150">
        <f t="shared" si="0"/>
        <v>0</v>
      </c>
      <c r="P7" s="150">
        <f t="shared" si="0"/>
        <v>11322</v>
      </c>
    </row>
    <row r="8" spans="1:16" s="50" customFormat="1" ht="43.5" customHeight="1">
      <c r="A8" s="21" t="s">
        <v>37</v>
      </c>
      <c r="B8" s="24" t="s">
        <v>290</v>
      </c>
      <c r="C8" s="21" t="s">
        <v>289</v>
      </c>
      <c r="D8" s="21" t="s">
        <v>288</v>
      </c>
      <c r="E8" s="23">
        <v>48000</v>
      </c>
      <c r="F8" s="23">
        <v>5000</v>
      </c>
      <c r="G8" s="23">
        <v>0</v>
      </c>
      <c r="H8" s="23">
        <v>500</v>
      </c>
      <c r="I8" s="23">
        <v>0</v>
      </c>
      <c r="J8" s="23">
        <v>0</v>
      </c>
      <c r="K8" s="23">
        <v>0</v>
      </c>
      <c r="L8" s="23">
        <v>0</v>
      </c>
      <c r="M8" s="23">
        <f>N8</f>
        <v>25000</v>
      </c>
      <c r="N8" s="23">
        <v>25000</v>
      </c>
      <c r="O8" s="23"/>
      <c r="P8" s="23"/>
    </row>
    <row r="9" spans="1:16" s="28" customFormat="1" ht="18.75">
      <c r="A9" s="27" t="s">
        <v>52</v>
      </c>
      <c r="B9" s="151" t="s">
        <v>299</v>
      </c>
      <c r="C9" s="49"/>
      <c r="D9" s="49"/>
      <c r="E9" s="49">
        <v>14322</v>
      </c>
      <c r="F9" s="49">
        <v>3000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3000</v>
      </c>
      <c r="M9" s="49">
        <v>14032</v>
      </c>
      <c r="N9" s="49">
        <v>2710</v>
      </c>
      <c r="O9" s="49">
        <v>0</v>
      </c>
      <c r="P9" s="49">
        <v>11322</v>
      </c>
    </row>
    <row r="10" spans="1:16" s="19" customFormat="1" ht="24.95" customHeight="1">
      <c r="A10" s="22">
        <v>1</v>
      </c>
      <c r="B10" s="25" t="s">
        <v>304</v>
      </c>
      <c r="C10" s="152"/>
      <c r="D10" s="152"/>
      <c r="E10" s="152">
        <v>4409</v>
      </c>
      <c r="F10" s="152">
        <v>900</v>
      </c>
      <c r="G10" s="152"/>
      <c r="H10" s="152"/>
      <c r="I10" s="152"/>
      <c r="J10" s="152"/>
      <c r="K10" s="152"/>
      <c r="L10" s="152">
        <v>900</v>
      </c>
      <c r="M10" s="152">
        <v>3509</v>
      </c>
      <c r="N10" s="152"/>
      <c r="O10" s="152"/>
      <c r="P10" s="152">
        <v>3509</v>
      </c>
    </row>
    <row r="11" spans="1:16" s="19" customFormat="1" ht="24.95" customHeight="1">
      <c r="A11" s="22">
        <v>2</v>
      </c>
      <c r="B11" s="25" t="s">
        <v>305</v>
      </c>
      <c r="C11" s="152"/>
      <c r="D11" s="152"/>
      <c r="E11" s="152">
        <v>6479</v>
      </c>
      <c r="F11" s="152">
        <v>1800</v>
      </c>
      <c r="G11" s="152"/>
      <c r="H11" s="152"/>
      <c r="I11" s="152"/>
      <c r="J11" s="152"/>
      <c r="K11" s="152"/>
      <c r="L11" s="152">
        <v>1800</v>
      </c>
      <c r="M11" s="152">
        <v>4679</v>
      </c>
      <c r="N11" s="152"/>
      <c r="O11" s="152"/>
      <c r="P11" s="152">
        <v>4679</v>
      </c>
    </row>
    <row r="12" spans="1:16" s="19" customFormat="1" ht="37.5">
      <c r="A12" s="22">
        <v>3</v>
      </c>
      <c r="B12" s="25" t="s">
        <v>300</v>
      </c>
      <c r="C12" s="152"/>
      <c r="D12" s="152"/>
      <c r="E12" s="152">
        <v>764</v>
      </c>
      <c r="F12" s="152">
        <v>100</v>
      </c>
      <c r="G12" s="152"/>
      <c r="H12" s="152"/>
      <c r="I12" s="152"/>
      <c r="J12" s="152"/>
      <c r="K12" s="152"/>
      <c r="L12" s="152">
        <v>100</v>
      </c>
      <c r="M12" s="152">
        <v>664</v>
      </c>
      <c r="N12" s="152"/>
      <c r="O12" s="152"/>
      <c r="P12" s="152">
        <v>664</v>
      </c>
    </row>
    <row r="13" spans="1:16" s="19" customFormat="1" ht="37.5">
      <c r="A13" s="22">
        <v>4</v>
      </c>
      <c r="B13" s="25" t="s">
        <v>301</v>
      </c>
      <c r="C13" s="152"/>
      <c r="D13" s="152"/>
      <c r="E13" s="152">
        <v>1562</v>
      </c>
      <c r="F13" s="152">
        <v>100</v>
      </c>
      <c r="G13" s="152"/>
      <c r="H13" s="152"/>
      <c r="I13" s="152"/>
      <c r="J13" s="152"/>
      <c r="K13" s="152"/>
      <c r="L13" s="152">
        <v>100</v>
      </c>
      <c r="M13" s="152">
        <v>1462</v>
      </c>
      <c r="N13" s="152"/>
      <c r="O13" s="152"/>
      <c r="P13" s="152">
        <v>1462</v>
      </c>
    </row>
    <row r="14" spans="1:16" s="19" customFormat="1" ht="24.95" customHeight="1">
      <c r="A14" s="22">
        <v>5</v>
      </c>
      <c r="B14" s="25" t="s">
        <v>302</v>
      </c>
      <c r="C14" s="152"/>
      <c r="D14" s="152"/>
      <c r="E14" s="152">
        <v>1108</v>
      </c>
      <c r="F14" s="152">
        <v>100</v>
      </c>
      <c r="G14" s="152"/>
      <c r="H14" s="152"/>
      <c r="I14" s="152"/>
      <c r="J14" s="152"/>
      <c r="K14" s="152"/>
      <c r="L14" s="152">
        <v>100</v>
      </c>
      <c r="M14" s="152">
        <v>1008</v>
      </c>
      <c r="N14" s="152"/>
      <c r="O14" s="152"/>
      <c r="P14" s="152">
        <v>1008</v>
      </c>
    </row>
    <row r="15" spans="1:16" s="28" customFormat="1" ht="93.75">
      <c r="A15" s="47">
        <v>6</v>
      </c>
      <c r="B15" s="153" t="s">
        <v>303</v>
      </c>
      <c r="C15" s="154"/>
      <c r="D15" s="154"/>
      <c r="E15" s="154"/>
      <c r="F15" s="154">
        <v>0</v>
      </c>
      <c r="G15" s="154"/>
      <c r="H15" s="154"/>
      <c r="I15" s="154"/>
      <c r="J15" s="154"/>
      <c r="K15" s="154"/>
      <c r="L15" s="154"/>
      <c r="M15" s="154">
        <v>2710</v>
      </c>
      <c r="N15" s="154">
        <v>2710</v>
      </c>
      <c r="O15" s="154"/>
      <c r="P15" s="154"/>
    </row>
  </sheetData>
  <mergeCells count="16">
    <mergeCell ref="A2:P2"/>
    <mergeCell ref="A1:P1"/>
    <mergeCell ref="N3:P3"/>
    <mergeCell ref="E4:E6"/>
    <mergeCell ref="F4:L4"/>
    <mergeCell ref="M4:P4"/>
    <mergeCell ref="F5:F6"/>
    <mergeCell ref="G5:H5"/>
    <mergeCell ref="I5:J5"/>
    <mergeCell ref="K5:L5"/>
    <mergeCell ref="M5:M6"/>
    <mergeCell ref="N5:P5"/>
    <mergeCell ref="A4:A6"/>
    <mergeCell ref="B4:B6"/>
    <mergeCell ref="C4:C6"/>
    <mergeCell ref="D4:D6"/>
  </mergeCells>
  <phoneticPr fontId="66" type="noConversion"/>
  <printOptions horizontalCentered="1"/>
  <pageMargins left="0.42" right="0.42" top="0.87" bottom="1" header="0.5" footer="0.5"/>
  <pageSetup paperSize="9" scale="70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Formulas="1" workbookViewId="0">
      <selection activeCell="C1" sqref="C1"/>
    </sheetView>
  </sheetViews>
  <sheetFormatPr defaultRowHeight="12.75"/>
  <cols>
    <col min="1" max="1" width="29.85546875" style="2" customWidth="1"/>
    <col min="2" max="2" width="1.28515625" style="2" customWidth="1"/>
    <col min="3" max="3" width="32.140625" style="2" customWidth="1"/>
    <col min="4" max="16384" width="9.140625" style="2"/>
  </cols>
  <sheetData>
    <row r="1" spans="1:3">
      <c r="A1" t="s">
        <v>50</v>
      </c>
    </row>
    <row r="2" spans="1:3" ht="13.5" thickBot="1">
      <c r="A2" s="1" t="s">
        <v>38</v>
      </c>
    </row>
    <row r="3" spans="1:3" ht="13.5" thickBot="1">
      <c r="A3" s="3" t="s">
        <v>39</v>
      </c>
      <c r="C3" s="4" t="s">
        <v>40</v>
      </c>
    </row>
    <row r="4" spans="1:3">
      <c r="A4" s="3">
        <v>3</v>
      </c>
    </row>
    <row r="6" spans="1:3" ht="13.5" thickBot="1"/>
    <row r="7" spans="1:3">
      <c r="A7" s="5" t="s">
        <v>41</v>
      </c>
    </row>
    <row r="8" spans="1:3">
      <c r="A8" s="6" t="s">
        <v>42</v>
      </c>
    </row>
    <row r="9" spans="1:3">
      <c r="A9" s="7" t="s">
        <v>43</v>
      </c>
    </row>
    <row r="10" spans="1:3">
      <c r="A10" s="6" t="s">
        <v>44</v>
      </c>
    </row>
    <row r="11" spans="1:3" ht="13.5" thickBot="1">
      <c r="A11" s="8" t="s">
        <v>45</v>
      </c>
    </row>
    <row r="13" spans="1:3" ht="13.5" thickBot="1"/>
    <row r="14" spans="1:3" ht="13.5" thickBot="1">
      <c r="A14" s="4" t="s">
        <v>46</v>
      </c>
    </row>
    <row r="16" spans="1:3" ht="13.5" thickBot="1"/>
    <row r="17" spans="1:3" ht="13.5" thickBot="1">
      <c r="C17" s="4" t="s">
        <v>47</v>
      </c>
    </row>
    <row r="20" spans="1:3">
      <c r="A20" s="9" t="s">
        <v>48</v>
      </c>
    </row>
    <row r="26" spans="1:3" ht="13.5" thickBot="1">
      <c r="C26" s="10" t="s">
        <v>49</v>
      </c>
    </row>
  </sheetData>
  <sheetProtection password="8863" sheet="1" objects="1"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Bìa</vt:lpstr>
      <vt:lpstr>Bieu 1</vt:lpstr>
      <vt:lpstr>Bieu 2</vt:lpstr>
      <vt:lpstr>Bieu 3</vt:lpstr>
      <vt:lpstr>Bieu 4</vt:lpstr>
      <vt:lpstr>Bieu 5</vt:lpstr>
      <vt:lpstr>Bieu 6</vt:lpstr>
      <vt:lpstr>Quy hoach</vt:lpstr>
      <vt:lpstr>'Bieu 1'!Print_Titles</vt:lpstr>
      <vt:lpstr>'Bieu 2'!Print_Titles</vt:lpstr>
      <vt:lpstr>'Bieu 3'!Print_Titles</vt:lpstr>
      <vt:lpstr>'Bieu 4'!Print_Titles</vt:lpstr>
      <vt:lpstr>'Bieu 5'!Print_Titles</vt:lpstr>
      <vt:lpstr>'Bieu 6'!Print_Titles</vt:lpstr>
    </vt:vector>
  </TitlesOfParts>
  <Company>SKHBG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Phong-TH</dc:creator>
  <cp:lastModifiedBy>Admin</cp:lastModifiedBy>
  <cp:lastPrinted>2021-08-12T01:31:47Z</cp:lastPrinted>
  <dcterms:created xsi:type="dcterms:W3CDTF">2003-01-08T07:40:36Z</dcterms:created>
  <dcterms:modified xsi:type="dcterms:W3CDTF">2021-08-18T09:56:17Z</dcterms:modified>
  <cp:contentStatus/>
</cp:coreProperties>
</file>